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H682636\Downloads\"/>
    </mc:Choice>
  </mc:AlternateContent>
  <xr:revisionPtr revIDLastSave="0" documentId="8_{E04B6B0C-D49D-4B6F-9E29-EEED8756BD22}" xr6:coauthVersionLast="36" xr6:coauthVersionMax="36" xr10:uidLastSave="{00000000-0000-0000-0000-000000000000}"/>
  <bookViews>
    <workbookView xWindow="0" yWindow="0" windowWidth="15360" windowHeight="7740" activeTab="1" xr2:uid="{00000000-000D-0000-FFFF-FFFF00000000}"/>
  </bookViews>
  <sheets>
    <sheet name="Cover page" sheetId="1" r:id="rId1"/>
    <sheet name="Quotation" sheetId="2" r:id="rId2"/>
    <sheet name="Procured Parts" sheetId="3" r:id="rId3"/>
    <sheet name="Raw Materials" sheetId="4" r:id="rId4"/>
    <sheet name="Process Costs" sheetId="5" r:id="rId5"/>
    <sheet name="Summarised quotation" sheetId="6" state="hidden" r:id="rId6"/>
  </sheets>
  <externalReferences>
    <externalReference r:id="rId7"/>
  </externalReferences>
  <definedNames>
    <definedName name="_xlnm.Print_Area" localSheetId="1">Quotation!$A$1:$P$117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N6" i="6" l="1"/>
  <c r="BM6" i="6"/>
  <c r="BJ6" i="6"/>
  <c r="BI6" i="6"/>
  <c r="BH6" i="6"/>
  <c r="BG6" i="6"/>
  <c r="BE6" i="6"/>
  <c r="BA6" i="6"/>
  <c r="AY6" i="6"/>
  <c r="AX6" i="6"/>
  <c r="AV6" i="6"/>
  <c r="AT6" i="6"/>
  <c r="AR6" i="6"/>
  <c r="AQ6" i="6"/>
  <c r="AP6" i="6"/>
  <c r="AO6" i="6"/>
  <c r="AN6" i="6"/>
  <c r="AM6" i="6"/>
  <c r="AL6" i="6"/>
  <c r="K36" i="5"/>
  <c r="I36" i="5"/>
  <c r="K35" i="5"/>
  <c r="I35" i="5"/>
  <c r="K34" i="5"/>
  <c r="I34" i="5"/>
  <c r="K33" i="5"/>
  <c r="I33" i="5"/>
  <c r="N33" i="5" s="1"/>
  <c r="K32" i="5"/>
  <c r="I32" i="5"/>
  <c r="K31" i="5"/>
  <c r="I31" i="5"/>
  <c r="N31" i="5" s="1"/>
  <c r="K30" i="5"/>
  <c r="I30" i="5"/>
  <c r="K29" i="5"/>
  <c r="I29" i="5"/>
  <c r="N29" i="5" s="1"/>
  <c r="K28" i="5"/>
  <c r="I28" i="5"/>
  <c r="K27" i="5"/>
  <c r="I27" i="5"/>
  <c r="K26" i="5"/>
  <c r="I26" i="5"/>
  <c r="K25" i="5"/>
  <c r="I25" i="5"/>
  <c r="K24" i="5"/>
  <c r="I24" i="5"/>
  <c r="N24" i="5" s="1"/>
  <c r="K23" i="5"/>
  <c r="I23" i="5"/>
  <c r="N23" i="5" s="1"/>
  <c r="K22" i="5"/>
  <c r="I22" i="5"/>
  <c r="K21" i="5"/>
  <c r="I21" i="5"/>
  <c r="K20" i="5"/>
  <c r="I20" i="5"/>
  <c r="K19" i="5"/>
  <c r="I19" i="5"/>
  <c r="K18" i="5"/>
  <c r="N18" i="5" s="1"/>
  <c r="I18" i="5"/>
  <c r="K17" i="5"/>
  <c r="I17" i="5"/>
  <c r="K16" i="5"/>
  <c r="I16" i="5"/>
  <c r="K15" i="5"/>
  <c r="I15" i="5"/>
  <c r="K14" i="5"/>
  <c r="N14" i="5" s="1"/>
  <c r="I14" i="5"/>
  <c r="K13" i="5"/>
  <c r="I13" i="5"/>
  <c r="K12" i="5"/>
  <c r="I12" i="5"/>
  <c r="K11" i="5"/>
  <c r="N11" i="5" s="1"/>
  <c r="I11" i="5"/>
  <c r="K10" i="5"/>
  <c r="I10" i="5"/>
  <c r="M9" i="5"/>
  <c r="L9" i="5"/>
  <c r="J9" i="5"/>
  <c r="H9" i="5"/>
  <c r="G9" i="5"/>
  <c r="F9" i="5"/>
  <c r="E9" i="5"/>
  <c r="D9" i="5"/>
  <c r="B9" i="5"/>
  <c r="M8" i="5"/>
  <c r="L8" i="5"/>
  <c r="J8" i="5"/>
  <c r="H8" i="5"/>
  <c r="G8" i="5"/>
  <c r="F8" i="5"/>
  <c r="E8" i="5"/>
  <c r="D8" i="5"/>
  <c r="B8" i="5"/>
  <c r="M7" i="5"/>
  <c r="L7" i="5"/>
  <c r="J7" i="5"/>
  <c r="H7" i="5"/>
  <c r="G7" i="5"/>
  <c r="F7" i="5"/>
  <c r="E7" i="5"/>
  <c r="D7" i="5"/>
  <c r="B7" i="5"/>
  <c r="K6" i="5"/>
  <c r="J6" i="5"/>
  <c r="I6" i="5"/>
  <c r="H6" i="5"/>
  <c r="O5" i="5"/>
  <c r="N5" i="5"/>
  <c r="O35" i="4"/>
  <c r="O34" i="4"/>
  <c r="O33" i="4"/>
  <c r="O32" i="4"/>
  <c r="O31" i="4"/>
  <c r="O30" i="4"/>
  <c r="O29" i="4"/>
  <c r="O28" i="4"/>
  <c r="O27" i="4"/>
  <c r="O26" i="4"/>
  <c r="O25" i="4"/>
  <c r="O24" i="4"/>
  <c r="O23" i="4"/>
  <c r="O22" i="4"/>
  <c r="O21" i="4"/>
  <c r="O20" i="4"/>
  <c r="O19" i="4"/>
  <c r="O18" i="4"/>
  <c r="O17" i="4"/>
  <c r="O16" i="4"/>
  <c r="O15" i="4"/>
  <c r="O14" i="4"/>
  <c r="O13" i="4"/>
  <c r="O12" i="4"/>
  <c r="O11" i="4"/>
  <c r="O10" i="4"/>
  <c r="O9" i="4"/>
  <c r="N8" i="4"/>
  <c r="M8" i="4"/>
  <c r="L8" i="4"/>
  <c r="J8" i="4"/>
  <c r="H8" i="4"/>
  <c r="F8" i="4"/>
  <c r="D8" i="4"/>
  <c r="B8" i="4"/>
  <c r="N7" i="4"/>
  <c r="M7" i="4"/>
  <c r="L7" i="4"/>
  <c r="J7" i="4"/>
  <c r="H7" i="4"/>
  <c r="F7" i="4"/>
  <c r="D7" i="4"/>
  <c r="B7" i="4"/>
  <c r="N6" i="4"/>
  <c r="M6" i="4"/>
  <c r="L6" i="4"/>
  <c r="J6" i="4"/>
  <c r="H6" i="4"/>
  <c r="F6" i="4"/>
  <c r="D6" i="4"/>
  <c r="B6" i="4"/>
  <c r="Q5" i="4"/>
  <c r="O5" i="4"/>
  <c r="J5" i="4"/>
  <c r="N35" i="3"/>
  <c r="N34" i="3"/>
  <c r="N33" i="3"/>
  <c r="N32" i="3"/>
  <c r="N31" i="3"/>
  <c r="N30" i="3"/>
  <c r="N29" i="3"/>
  <c r="N28" i="3"/>
  <c r="N27" i="3"/>
  <c r="N26" i="3"/>
  <c r="N25" i="3"/>
  <c r="N24" i="3"/>
  <c r="N23" i="3"/>
  <c r="N22" i="3"/>
  <c r="N21" i="3"/>
  <c r="N20" i="3"/>
  <c r="N19" i="3"/>
  <c r="N18" i="3"/>
  <c r="N17" i="3"/>
  <c r="N16" i="3"/>
  <c r="N15" i="3"/>
  <c r="N14" i="3"/>
  <c r="N13" i="3"/>
  <c r="N12" i="3"/>
  <c r="N11" i="3"/>
  <c r="N10" i="3"/>
  <c r="N9" i="3"/>
  <c r="M8" i="3"/>
  <c r="L8" i="3"/>
  <c r="J8" i="3"/>
  <c r="H8" i="3"/>
  <c r="F8" i="3"/>
  <c r="D8" i="3"/>
  <c r="B8" i="3"/>
  <c r="M7" i="3"/>
  <c r="L7" i="3"/>
  <c r="J7" i="3"/>
  <c r="H7" i="3"/>
  <c r="F7" i="3"/>
  <c r="D7" i="3"/>
  <c r="B7" i="3"/>
  <c r="M6" i="3"/>
  <c r="L6" i="3"/>
  <c r="J6" i="3"/>
  <c r="H6" i="3"/>
  <c r="F6" i="3"/>
  <c r="D6" i="3"/>
  <c r="B6" i="3"/>
  <c r="P5" i="3"/>
  <c r="N5" i="3"/>
  <c r="J5" i="3"/>
  <c r="E161" i="2"/>
  <c r="O158" i="2"/>
  <c r="E154" i="2"/>
  <c r="O151" i="2"/>
  <c r="E147" i="2"/>
  <c r="O144" i="2"/>
  <c r="E140" i="2"/>
  <c r="O137" i="2"/>
  <c r="E133" i="2"/>
  <c r="O130" i="2"/>
  <c r="E126" i="2"/>
  <c r="O123" i="2"/>
  <c r="E119" i="2"/>
  <c r="O116" i="2"/>
  <c r="E112" i="2"/>
  <c r="O109" i="2"/>
  <c r="E105" i="2"/>
  <c r="O102" i="2"/>
  <c r="E98" i="2"/>
  <c r="O95" i="2"/>
  <c r="O90" i="2" s="1"/>
  <c r="M92" i="2"/>
  <c r="O91" i="2"/>
  <c r="L91" i="2"/>
  <c r="E91" i="2"/>
  <c r="D91" i="2"/>
  <c r="M90" i="2"/>
  <c r="AZ6" i="6" s="1"/>
  <c r="F90" i="2"/>
  <c r="AU6" i="6" s="1"/>
  <c r="D90" i="2"/>
  <c r="AS6" i="6" s="1"/>
  <c r="Q89" i="2"/>
  <c r="D88" i="2"/>
  <c r="B81" i="2"/>
  <c r="C81" i="2" s="1"/>
  <c r="D81" i="2" s="1"/>
  <c r="E81" i="2" s="1"/>
  <c r="F81" i="2" s="1"/>
  <c r="G81" i="2" s="1"/>
  <c r="H81" i="2" s="1"/>
  <c r="I81" i="2" s="1"/>
  <c r="K81" i="2" s="1"/>
  <c r="L81" i="2" s="1"/>
  <c r="M81" i="2" s="1"/>
  <c r="O81" i="2" s="1"/>
  <c r="K68" i="2"/>
  <c r="G64" i="2"/>
  <c r="F64" i="2"/>
  <c r="O61" i="2"/>
  <c r="N61" i="2"/>
  <c r="M61" i="2"/>
  <c r="E59" i="2"/>
  <c r="N57" i="2"/>
  <c r="K55" i="2"/>
  <c r="C55" i="2"/>
  <c r="C54" i="2"/>
  <c r="J53" i="2"/>
  <c r="C53" i="2"/>
  <c r="N51" i="2"/>
  <c r="C50" i="2"/>
  <c r="K49" i="2"/>
  <c r="N49" i="2" s="1"/>
  <c r="N9" i="5" s="1"/>
  <c r="I49" i="2"/>
  <c r="I9" i="5" s="1"/>
  <c r="K48" i="2"/>
  <c r="K8" i="5" s="1"/>
  <c r="I48" i="2"/>
  <c r="I8" i="5" s="1"/>
  <c r="K47" i="2"/>
  <c r="K7" i="5" s="1"/>
  <c r="I47" i="2"/>
  <c r="I7" i="5" s="1"/>
  <c r="K46" i="2"/>
  <c r="J46" i="2"/>
  <c r="I46" i="2"/>
  <c r="H46" i="2"/>
  <c r="O45" i="2"/>
  <c r="N45" i="2"/>
  <c r="C43" i="2"/>
  <c r="M42" i="2"/>
  <c r="M41" i="2"/>
  <c r="M40" i="2"/>
  <c r="O39" i="2"/>
  <c r="M39" i="2"/>
  <c r="I39" i="2"/>
  <c r="C37" i="2"/>
  <c r="M36" i="2"/>
  <c r="M35" i="2"/>
  <c r="M34" i="2"/>
  <c r="O33" i="2"/>
  <c r="M33" i="2"/>
  <c r="I33" i="2"/>
  <c r="L18" i="2"/>
  <c r="L15" i="2"/>
  <c r="C22" i="1"/>
  <c r="C21" i="1"/>
  <c r="C20" i="1"/>
  <c r="N13" i="5" l="1"/>
  <c r="N15" i="5"/>
  <c r="N17" i="5"/>
  <c r="N19" i="5"/>
  <c r="N30" i="5"/>
  <c r="N34" i="5"/>
  <c r="N8" i="3"/>
  <c r="O6" i="4"/>
  <c r="Q6" i="4" s="1"/>
  <c r="O40" i="2" s="1"/>
  <c r="BC6" i="6" s="1"/>
  <c r="O7" i="4"/>
  <c r="O8" i="4"/>
  <c r="N35" i="5"/>
  <c r="N6" i="3"/>
  <c r="P6" i="3" s="1"/>
  <c r="O34" i="2" s="1"/>
  <c r="BB6" i="6" s="1"/>
  <c r="N20" i="5"/>
  <c r="N27" i="5"/>
  <c r="N36" i="5"/>
  <c r="N7" i="3"/>
  <c r="N22" i="5"/>
  <c r="N10" i="5"/>
  <c r="N12" i="5"/>
  <c r="N21" i="5"/>
  <c r="N26" i="5"/>
  <c r="N28" i="5"/>
  <c r="N16" i="5"/>
  <c r="N25" i="5"/>
  <c r="N32" i="5"/>
  <c r="N47" i="2"/>
  <c r="N7" i="5" s="1"/>
  <c r="N48" i="2"/>
  <c r="N8" i="5" s="1"/>
  <c r="K9" i="5"/>
  <c r="O7" i="5" l="1"/>
  <c r="O47" i="2" s="1"/>
  <c r="BD6" i="6" l="1"/>
  <c r="O51" i="2"/>
  <c r="O57" i="2" s="1"/>
  <c r="M63" i="2" s="1"/>
  <c r="BF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Cristina  Friedrich</author>
  </authors>
  <commentList>
    <comment ref="BF5" authorId="0" shapeId="0" xr:uid="{00000000-0006-0000-0500-000001000000}">
      <text>
        <r>
          <rPr>
            <b/>
            <sz val="9"/>
            <color indexed="81"/>
            <rFont val="Tahoma"/>
            <family val="2"/>
          </rPr>
          <t>Part price year 1 includes:
- Procured Parts
- Raw Materials
- Process Cost
- SG&amp;A
- Profit
- Other Costs
- Packaging
- And Delivery Price (if not FCA)</t>
        </r>
      </text>
    </comment>
    <comment ref="BG5" authorId="0" shapeId="0" xr:uid="{00000000-0006-0000-0500-000002000000}">
      <text>
        <r>
          <rPr>
            <b/>
            <sz val="9"/>
            <color indexed="81"/>
            <rFont val="Tahoma"/>
            <family val="2"/>
          </rPr>
          <t>Part price year 2 includes:
- Procured Parts
- Raw Materials
- Process Cost
- Reduction on price referent to year 2
- SG&amp;A
- Profit
- Other Costs
- Packaging
- And Delivery Price (if not FCA)</t>
        </r>
      </text>
    </comment>
    <comment ref="BH5" authorId="0" shapeId="0" xr:uid="{00000000-0006-0000-0500-000003000000}">
      <text>
        <r>
          <rPr>
            <b/>
            <sz val="9"/>
            <color indexed="81"/>
            <rFont val="Tahoma"/>
            <family val="2"/>
          </rPr>
          <t>Part price year 3 includes:
- Procured Parts
- Raw Materials
- Process Cost
- Reduction on price referent to year 3
- SG&amp;A
- Profit
- Other Costs
- Packaging
- And Delivery Price (if not FCA)</t>
        </r>
      </text>
    </comment>
  </commentList>
</comments>
</file>

<file path=xl/sharedStrings.xml><?xml version="1.0" encoding="utf-8"?>
<sst xmlns="http://schemas.openxmlformats.org/spreadsheetml/2006/main" count="386" uniqueCount="292">
  <si>
    <t>Instructions for the Request for Quotation File - Cost Break Down</t>
  </si>
  <si>
    <t>Dear Supplier,</t>
  </si>
  <si>
    <t xml:space="preserve">   </t>
  </si>
  <si>
    <t>We are glad to invite you to quote future business opportunities with Husqvarna Division.</t>
  </si>
  <si>
    <t>Please read carefully all the informations contained in this cover page before accessing the next page, the Quotation page.</t>
  </si>
  <si>
    <t>In the Quotation page you will be asked to confirm fulfillment of the requirements stated and quote the business by a Cost Break Down.</t>
  </si>
  <si>
    <t>Please, quote according to valid agreement with Husqvarna or with Husqvarna's General Terms and Conditions.</t>
  </si>
  <si>
    <t>We kindly ask you to fill in the template completely. This will secure an efficient decision process, and in the end better conditions to gain new business.</t>
  </si>
  <si>
    <t>We are looking forward to your Quotation and future collaboration!</t>
  </si>
  <si>
    <t>If you have any questions, please do not hesitate to contact me.</t>
  </si>
  <si>
    <t xml:space="preserve">I look forward to hearing from you.
</t>
  </si>
  <si>
    <t>Yours faithfully,</t>
  </si>
  <si>
    <t>Project Sourcing, Husqvarna AB</t>
  </si>
  <si>
    <t>Husqvarna AB (publ)</t>
  </si>
  <si>
    <t>SE-561 82 Huskvarna, Sweden</t>
  </si>
  <si>
    <t>Visiting address: Drottninggatan 2</t>
  </si>
  <si>
    <t>www.husqvarnagroup.com</t>
  </si>
  <si>
    <t>Check below important information and references which will help you to do the better use of the RFQ Template</t>
  </si>
  <si>
    <t xml:space="preserve">Husqvarna's Terms and Conditions </t>
  </si>
  <si>
    <t>The quotations must follow agreed terms with Husqvarna or the Husqvrana's General Terms and Conditions.</t>
  </si>
  <si>
    <t>Access below the link to the Husqvarna'a General Terms and Conditions.</t>
  </si>
  <si>
    <t>http://www.husqvarnagroup.com/en/terms-and-conditions</t>
  </si>
  <si>
    <t>APQP Process</t>
  </si>
  <si>
    <t>Access the link for more information about APQP Process</t>
  </si>
  <si>
    <t>Payment and Delivery terms</t>
  </si>
  <si>
    <t xml:space="preserve">According to existing Supply agreement. </t>
  </si>
  <si>
    <t>General requirements</t>
  </si>
  <si>
    <t xml:space="preserve">Please, find New and Updated documentation and other important information at this web link: </t>
  </si>
  <si>
    <t>http://corporate.husqvarna.com/purchase/en</t>
  </si>
  <si>
    <t>Sustainability requirements</t>
  </si>
  <si>
    <t xml:space="preserve">Code of Conduct - CoC, </t>
  </si>
  <si>
    <t>Restricted Material List – RML, REACH and RoHS.</t>
  </si>
  <si>
    <t>Include material declaration with the quote.</t>
  </si>
  <si>
    <t>Quality requirements</t>
  </si>
  <si>
    <t>Approval for the production process must be according to the PPAP Level showed in the RFQ.</t>
  </si>
  <si>
    <t>GSQP-004 Quality Process for Suppliers to Husqvarna Group are valid for these parts and should be followed if an order is placed.</t>
  </si>
  <si>
    <t>Link to GSQP-004 Quality Process for Suppliers to Husqvarna Group</t>
  </si>
  <si>
    <t>Packaging information</t>
  </si>
  <si>
    <t>Packaging Information, Husqvarna AB (Doc. R0221).</t>
  </si>
  <si>
    <t>Material and treatment</t>
  </si>
  <si>
    <t>See drawing documents attached with this document</t>
  </si>
  <si>
    <t>Important data which we require to clearly speficy in this RFQ</t>
  </si>
  <si>
    <t>Part price with complete transparent cost break down for all major parts included and a clear description about raw material, processes and technology used</t>
  </si>
  <si>
    <t>Cost of raw material and currencies used for the calculation or any factors that are depending on currency fluctuations.</t>
  </si>
  <si>
    <t>Cost of tooling, including type of tooling technology.</t>
  </si>
  <si>
    <t>Information for the different toolings (when more then one tool is used).</t>
  </si>
  <si>
    <t>Production capacity in machines, tooling and technology used.</t>
  </si>
  <si>
    <t>Material certificate for each raw material used for specific product(s).</t>
  </si>
  <si>
    <t>Lead time from order to Design Sample and Engineering Pilot.</t>
  </si>
  <si>
    <t>Lead time from PPAP Call Off to PPAP delivery and initial samples.</t>
  </si>
  <si>
    <t>Lead time from PPAP approval to serial deliveries.</t>
  </si>
  <si>
    <t>Description of logistic solution.</t>
  </si>
  <si>
    <t>Description of packaging solution.</t>
  </si>
  <si>
    <t>To specify any possible sub-suppliers used for the production and their production sites.</t>
  </si>
  <si>
    <t>Productivity, according to agreement or outside agreement.</t>
  </si>
  <si>
    <t>Leadtimes</t>
  </si>
  <si>
    <t>The lead times need to be provided independently, and each requested lead time is being represented above.</t>
  </si>
  <si>
    <t>Please, pay attention and provide the lead times correctly.</t>
  </si>
  <si>
    <t>Lead time for design samples&amp;EP samples (weeks): represents the lead time from the order to delivering the design samples and engineering pilot.</t>
  </si>
  <si>
    <t>Lead time for PPAP delivery (weeks): represents the time from PPAP call off to PPAP delivery and initial samples</t>
  </si>
  <si>
    <t>Lead time for 1st serial delivery (weeks): represents the lead time necessary from PPAP Approval to 1st serial delivery</t>
  </si>
  <si>
    <t>As you can see above, with this 3 differrent lead times, our objective is to add our internal lead times and then have the whole lead time picture.</t>
  </si>
  <si>
    <t>Logistic costs</t>
  </si>
  <si>
    <t>The base for calculations is FCA, in case you have a different agreement, please speficy and describe in the proper section.</t>
  </si>
  <si>
    <t>Naming</t>
  </si>
  <si>
    <t>Please, follow the naming added automatically in the file.</t>
  </si>
  <si>
    <t>Signing and sending procedure</t>
  </si>
  <si>
    <t>Please, sign and generate a PDF version of the Quotation sheet.</t>
  </si>
  <si>
    <t xml:space="preserve">When sending back the Quotation, please send the PDF version and the Excel version, both with all data filled in. </t>
  </si>
  <si>
    <t>Colour labeling to be used</t>
  </si>
  <si>
    <t>Please, pay attention in the colour labeling to be used in this file. It is importnat to follow this colour labelling to guarantee the correct use of this template.</t>
  </si>
  <si>
    <t>Husqvarna</t>
  </si>
  <si>
    <t>These cells contain either information provided by Husqvarna as reference for the RFQ or either calculations correlating data already included.</t>
  </si>
  <si>
    <t>These are the cells where we request you, supplier, to add the information of your quote.</t>
  </si>
  <si>
    <t>Warning messages. In some parts of the file warning messages can be shown to you. Pay attention and read carrefully if they are requesting an extra action from you.</t>
  </si>
  <si>
    <t>Acronyms used in this file:</t>
  </si>
  <si>
    <t>Check below the meaning of the acronyms used in this file.</t>
  </si>
  <si>
    <t>DAP/DDP/DDU:</t>
  </si>
  <si>
    <t>Delivery At Place/Delivery Duty Paid/Delivery Duty Unpaid</t>
  </si>
  <si>
    <t>DOQ/MDQ:</t>
  </si>
  <si>
    <t>Delivery Order Quantity/Minimum Delivery Quantity</t>
  </si>
  <si>
    <t>ECR:</t>
  </si>
  <si>
    <t>Engineering Change Request</t>
  </si>
  <si>
    <t>FCA/FOB:</t>
  </si>
  <si>
    <t>Free CArrirer/Free On Board</t>
  </si>
  <si>
    <t>GSA:</t>
  </si>
  <si>
    <t>Global Supplier Agreement</t>
  </si>
  <si>
    <t>IDCO:</t>
  </si>
  <si>
    <t>Material Identification Code (Commodity Code)</t>
  </si>
  <si>
    <t>MOQ:</t>
  </si>
  <si>
    <t>Minimum order quantity</t>
  </si>
  <si>
    <t>SA:</t>
  </si>
  <si>
    <t>Sourcing Authority</t>
  </si>
  <si>
    <t>SOP:</t>
  </si>
  <si>
    <t>Start of Production</t>
  </si>
  <si>
    <t>PO:</t>
  </si>
  <si>
    <t>Plant Overhead</t>
  </si>
  <si>
    <t xml:space="preserve">Plant Overhead consists of the portion of the production costs that can’t be allocated to a specific product.
</t>
  </si>
  <si>
    <t xml:space="preserve">Plant Overhead consists of one portion connected to labor (Plant OH (salary)) and
one portion connected to factory investments (Plant OH (machine))
</t>
  </si>
  <si>
    <t>SG&amp;A:</t>
  </si>
  <si>
    <t>Sales, General and Administration</t>
  </si>
  <si>
    <t>MOC:</t>
  </si>
  <si>
    <t>Material Overhead Cost</t>
  </si>
  <si>
    <t>Locations which are being considered for this RFQ</t>
  </si>
  <si>
    <t>TB</t>
  </si>
  <si>
    <t>Brastad Manufacturing Site</t>
  </si>
  <si>
    <t>TL</t>
  </si>
  <si>
    <t>Metal Foundry Huskvarna Site</t>
  </si>
  <si>
    <t>HA</t>
  </si>
  <si>
    <t>Handheld Huskvarna Site</t>
  </si>
  <si>
    <t>OD</t>
  </si>
  <si>
    <t>Ödeshög Manufacturing Site</t>
  </si>
  <si>
    <t>GP</t>
  </si>
  <si>
    <t>Rider Manufacturing Huskvarna Site</t>
  </si>
  <si>
    <t>Mielec</t>
  </si>
  <si>
    <t>Mielec Poland</t>
  </si>
  <si>
    <t>Valmadrera</t>
  </si>
  <si>
    <t>Valmadrera Italy</t>
  </si>
  <si>
    <t>Last Revision done in: 2016-08-03</t>
  </si>
  <si>
    <t>Quotation</t>
  </si>
  <si>
    <r>
      <rPr>
        <b/>
        <sz val="18"/>
        <color rgb="FFC00000"/>
        <rFont val="Arial"/>
        <family val="2"/>
      </rPr>
      <t>Dear Supplier</t>
    </r>
    <r>
      <rPr>
        <b/>
        <sz val="11"/>
        <color rgb="FFC00000"/>
        <rFont val="Arial"/>
        <family val="2"/>
      </rPr>
      <t>, we kindly ask you to send us your best quotation on the following article.</t>
    </r>
  </si>
  <si>
    <t>We look forward to receive your quotation latest:</t>
  </si>
  <si>
    <t>Article not added yet</t>
  </si>
  <si>
    <t>Reference information about the part to be quoted</t>
  </si>
  <si>
    <t>1) Supplier Information</t>
  </si>
  <si>
    <t>Basic Information</t>
  </si>
  <si>
    <t>Supplier name:</t>
  </si>
  <si>
    <t>Type of project:</t>
  </si>
  <si>
    <t>Part Number:</t>
  </si>
  <si>
    <t>Supplier contact:</t>
  </si>
  <si>
    <t>Project Name for Husqvarna:</t>
  </si>
  <si>
    <t>Supplier quote number:</t>
  </si>
  <si>
    <t>Quotation request date:</t>
  </si>
  <si>
    <t>ECR Number (HVA):</t>
  </si>
  <si>
    <t>Country of origin (manufacture):</t>
  </si>
  <si>
    <t>Quality requirements:</t>
  </si>
  <si>
    <t>APQP Process needed:</t>
  </si>
  <si>
    <t>Drawing Number  / Revision:</t>
  </si>
  <si>
    <t>Part Information</t>
  </si>
  <si>
    <t>Part Description:</t>
  </si>
  <si>
    <t>Part Specification Attached:</t>
  </si>
  <si>
    <t>Packaging Information:</t>
  </si>
  <si>
    <t>Factory Location:</t>
  </si>
  <si>
    <t>Indicate in the box above if any part specification will be attached to this form</t>
  </si>
  <si>
    <t>Contacts in Husqvarna</t>
  </si>
  <si>
    <t>Other Comments</t>
  </si>
  <si>
    <t>Fulfill sustainable requirements:</t>
  </si>
  <si>
    <t>In Purchasing</t>
  </si>
  <si>
    <t>Name:</t>
  </si>
  <si>
    <t>Telephone:</t>
  </si>
  <si>
    <t>Email:</t>
  </si>
  <si>
    <t>Terms of Payment:</t>
  </si>
  <si>
    <t>For Technical Support</t>
  </si>
  <si>
    <t>Terms of Delivery:</t>
  </si>
  <si>
    <t>Husqvarna delivery terms, according to INCOTERMS 2000</t>
  </si>
  <si>
    <t>Currency / Exchange Rate:</t>
  </si>
  <si>
    <t>Especify the currency which will be used in this quote</t>
  </si>
  <si>
    <t>Volume</t>
  </si>
  <si>
    <t>Lead time for design samples&amp;EP samples (weeks):</t>
  </si>
  <si>
    <t>Here are indicated the estimated yearly volume</t>
  </si>
  <si>
    <t>Lead time for PPAP delivery (weeks):</t>
  </si>
  <si>
    <t>Estimated  Volume Year 1:</t>
  </si>
  <si>
    <t>Lead time for 1st serial delivery (weeks):</t>
  </si>
  <si>
    <t>Weeks must be considered after PPAP was approved</t>
  </si>
  <si>
    <t>Estimated  Volume Year 2:</t>
  </si>
  <si>
    <t>MOQ /production batch:</t>
  </si>
  <si>
    <t xml:space="preserve">Propose minimum quantity on cost break down </t>
  </si>
  <si>
    <t>Estimated  Volume Year 3:</t>
  </si>
  <si>
    <t>DOQ /delivery call of quantity:</t>
  </si>
  <si>
    <t>5) Procured Parts</t>
  </si>
  <si>
    <t>Insert more Procured Parts</t>
  </si>
  <si>
    <t>Part number/Description</t>
  </si>
  <si>
    <t>Supplier Name</t>
  </si>
  <si>
    <t>Country of Origin</t>
  </si>
  <si>
    <t>Unit</t>
  </si>
  <si>
    <t>Quantity</t>
  </si>
  <si>
    <t>Material Overhead Costs (MOC) (%)</t>
  </si>
  <si>
    <t>Raw Materials</t>
  </si>
  <si>
    <t>6) Raw Materials</t>
  </si>
  <si>
    <t>Insert more Rw Materials</t>
  </si>
  <si>
    <t>Material/Description</t>
  </si>
  <si>
    <t>Gross Quantity</t>
  </si>
  <si>
    <t>Net Quantity</t>
  </si>
  <si>
    <t>7) Process Costs</t>
  </si>
  <si>
    <t>Insert more Process Costs</t>
  </si>
  <si>
    <t>Operation</t>
  </si>
  <si>
    <t>Machine Type/Size</t>
  </si>
  <si>
    <t>Cycletime (seconds)</t>
  </si>
  <si>
    <t>Number of parts per cycle</t>
  </si>
  <si>
    <t>No of Workers</t>
  </si>
  <si>
    <t>Labour Cost</t>
  </si>
  <si>
    <t>Machine Cost</t>
  </si>
  <si>
    <t>In process Scrap (%)</t>
  </si>
  <si>
    <t>Plant Overhead (PO) (%)</t>
  </si>
  <si>
    <t>Indicate each process step in the production of the part</t>
  </si>
  <si>
    <t>Consider number of cavities/stations</t>
  </si>
  <si>
    <t>If one worker covers several process steps, fill in the share per step.</t>
  </si>
  <si>
    <t>8) Other Costs</t>
  </si>
  <si>
    <t>10) Logistics Costs (specify info per pc)</t>
  </si>
  <si>
    <t>Please, specify other costs:</t>
  </si>
  <si>
    <t>Specify below the respective delivery location</t>
  </si>
  <si>
    <t>Delivery Term Proposed:</t>
  </si>
  <si>
    <t>Country:</t>
  </si>
  <si>
    <t>City:</t>
  </si>
  <si>
    <t>9) Packaging</t>
  </si>
  <si>
    <t>Select one of the options available:</t>
  </si>
  <si>
    <t>Number of Parts/Package:</t>
  </si>
  <si>
    <t>Parts which are calculated to fit into one packaging unit</t>
  </si>
  <si>
    <t>11) Part price and productivity information for the three years</t>
  </si>
  <si>
    <t>Packaging Details:</t>
  </si>
  <si>
    <t>Packaging cost per pc which is being quoted</t>
  </si>
  <si>
    <t>Include the part price for the three years and also clearly especify the volume and productivity impact to cost for years 2 and 3.</t>
  </si>
  <si>
    <t>To do so, consider the volume forecast presented at the top of this document.</t>
  </si>
  <si>
    <t>Describe packaging, referring to valid packaging specification.</t>
  </si>
  <si>
    <t>Year 1</t>
  </si>
  <si>
    <t>Year 2</t>
  </si>
  <si>
    <t>Year 3</t>
  </si>
  <si>
    <t>12) Deviation to Print / Product criticism</t>
  </si>
  <si>
    <t>13) Samples</t>
  </si>
  <si>
    <t>Please, indicate in the box below if the quoted price contingent upon acceptance of any deviations to the print or product criticism.</t>
  </si>
  <si>
    <t>Provide the unit price for samples</t>
  </si>
  <si>
    <t>Please, descripe below:</t>
  </si>
  <si>
    <t>14) Other comments</t>
  </si>
  <si>
    <t>Add below extra comments or feedback to be informed related to this offer:</t>
  </si>
  <si>
    <t>15) Production Capacity</t>
  </si>
  <si>
    <t>Due to high seasonal fluctuation in production, Husqvarna will verify that the awarded supplier has available capacity to support our monthly production demand.
Please use the fields below to input your maximum production capacity in a framework of one upcoming year.
As you can see, the first month below corresponds to the SOP month. Please, start with this one and continue until you have completed the whole next year information.</t>
  </si>
  <si>
    <t>16) Tooling/equipment Information</t>
  </si>
  <si>
    <t>In case you need to add information from more then one tool, insert the desired number of tools in the box below.</t>
  </si>
  <si>
    <t>Insert desired number of tools:</t>
  </si>
  <si>
    <t>Total tool(s) cost:</t>
  </si>
  <si>
    <t>Total freight cost:</t>
  </si>
  <si>
    <t>Total Extra costs:</t>
  </si>
  <si>
    <t>Total tool(s) costs:</t>
  </si>
  <si>
    <t>Tool/equipment info</t>
  </si>
  <si>
    <t>Production Capacity</t>
  </si>
  <si>
    <t>Specify number of cavities or stations</t>
  </si>
  <si>
    <t>Tool/equipment Lead Time (weeks)</t>
  </si>
  <si>
    <t>FOT (first out of tool) (weeks)</t>
  </si>
  <si>
    <t>Tool/equipment Life Warranty</t>
  </si>
  <si>
    <t>Speficy other costs</t>
  </si>
  <si>
    <t>Life Warranty</t>
  </si>
  <si>
    <t>Type of cost</t>
  </si>
  <si>
    <t>Speficy the freight information related to the tool cost</t>
  </si>
  <si>
    <t>Per shift and number of shifts, e.g. 2000/2</t>
  </si>
  <si>
    <t>Design plus Completion Lead time</t>
  </si>
  <si>
    <t>First shot out from tool</t>
  </si>
  <si>
    <t>Indicate the unit used and the tool life warranty (e.g. for units: pcs, years, shots)</t>
  </si>
  <si>
    <t>Amount of other costs related to tooling</t>
  </si>
  <si>
    <t>Specify other costs, when necessary</t>
  </si>
  <si>
    <t>Tool/equipment Description:</t>
  </si>
  <si>
    <t>Freight type</t>
  </si>
  <si>
    <t>Supplier Name:</t>
  </si>
  <si>
    <t>Supplier Country of Origin:</t>
  </si>
  <si>
    <t>Tool/equipment Ownership:</t>
  </si>
  <si>
    <t>Payment term:</t>
  </si>
  <si>
    <t>If more Procured Parts need to be added</t>
  </si>
  <si>
    <t>Overhead (%)</t>
  </si>
  <si>
    <t>If more Raw Materials need to be added</t>
  </si>
  <si>
    <t>If more Process Costs need to be added</t>
  </si>
  <si>
    <t>Improcessed Scrap (%)</t>
  </si>
  <si>
    <t>Summarised information from RFQ</t>
  </si>
  <si>
    <t>Project name (HPM)</t>
  </si>
  <si>
    <t>Factory location (Husqvarna Group site)</t>
  </si>
  <si>
    <t>Additional name</t>
  </si>
  <si>
    <t xml:space="preserve">Revision (drawing) </t>
  </si>
  <si>
    <t xml:space="preserve">Tool lead time </t>
  </si>
  <si>
    <t xml:space="preserve">Lead time first shot out from tool </t>
  </si>
  <si>
    <t>Lead time Design samples (incl mesaurement protocol).</t>
  </si>
  <si>
    <t>Lead time PPAP, after PPAP call off</t>
  </si>
  <si>
    <t>Lead time serial deliveries after approved PPAP</t>
  </si>
  <si>
    <t>Currency</t>
  </si>
  <si>
    <t>Tool cost (local curr.)</t>
  </si>
  <si>
    <t>Type of freight which is being considered</t>
  </si>
  <si>
    <t>Freight Cost for Tool (local curr.)</t>
  </si>
  <si>
    <t>Payment tearm for the tool</t>
  </si>
  <si>
    <t>Tool lifetime</t>
  </si>
  <si>
    <t>Tool info</t>
  </si>
  <si>
    <t>Other costs related to tool (local curr.)</t>
  </si>
  <si>
    <t>Description other costs related to tool</t>
  </si>
  <si>
    <t>Procured parts (local curr.)</t>
  </si>
  <si>
    <t>Raw material (local curr.)</t>
  </si>
  <si>
    <t>Process Cost (local curr.)</t>
  </si>
  <si>
    <t>Total Other Costs, packaging and delivery (SG&amp;A, Profit, other costs, packaging and delivery (if not FCA)) (local curr)</t>
  </si>
  <si>
    <t>Part price year 1 (local curr.)</t>
  </si>
  <si>
    <t>Part price year 2 (local curr.)</t>
  </si>
  <si>
    <t>Part price year 3 (local curr.)</t>
  </si>
  <si>
    <t>MOQ (manufacturing batch)</t>
  </si>
  <si>
    <t>DOQ /MDQ (min delivery quantity)</t>
  </si>
  <si>
    <t>Delivery term</t>
  </si>
  <si>
    <t>Payment term</t>
  </si>
  <si>
    <t>w0000</t>
  </si>
  <si>
    <t>After PPAP has been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</si>
</sst>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
    <numFmt numFmtId="165" formatCode="###\ ####\-##"/>
    <numFmt numFmtId="166" formatCode="[$-409]d/mmm/yyyy;@"/>
    <numFmt numFmtId="167" formatCode="[$-409]mmmm\ d\,\ yyyy;@"/>
    <numFmt numFmtId="168" formatCode="0###\ ####\-##"/>
    <numFmt numFmtId="169" formatCode="#,##0_ ;\-#,##0\ "/>
    <numFmt numFmtId="170" formatCode="#,##0.0000"/>
    <numFmt numFmtId="171" formatCode="#,##0.0000\ _k_r;\-#,##0.0000\ _k_r"/>
    <numFmt numFmtId="172" formatCode="0.0000"/>
    <numFmt numFmtId="173" formatCode="#,##0.00\ _k_r"/>
    <numFmt numFmtId="174" formatCode="0.000"/>
    <numFmt numFmtId="175" formatCode="[$-409]mmmm/yy;@"/>
    <numFmt numFmtId="176" formatCode="#,##0.0"/>
    <numFmt numFmtId="177" formatCode="#,##0.0000_ ;\-#,##0.0000\ "/>
    <numFmt numFmtId="178" formatCode="#,##0.00_ ;\-#,##0.00\ "/>
  </numFmts>
  <fonts count="66" x14ac:knownFonts="1">
    <font>
      <sz val="11"/>
      <color theme="1"/>
      <name val="Calibri"/>
      <family val="2"/>
      <scheme val="minor"/>
    </font>
    <font>
      <sz val="10"/>
      <name val="Arial"/>
      <family val="2"/>
    </font>
    <font>
      <b/>
      <sz val="14"/>
      <name val="Arial"/>
      <family val="2"/>
    </font>
    <font>
      <b/>
      <sz val="20"/>
      <color rgb="FF002060"/>
      <name val="Arial"/>
      <family val="2"/>
    </font>
    <font>
      <b/>
      <sz val="10"/>
      <name val="Arial"/>
      <family val="2"/>
    </font>
    <font>
      <sz val="8"/>
      <name val="Arial"/>
      <family val="2"/>
    </font>
    <font>
      <i/>
      <sz val="10"/>
      <name val="Arial"/>
      <family val="2"/>
    </font>
    <font>
      <i/>
      <sz val="8"/>
      <name val="Arial"/>
      <family val="2"/>
    </font>
    <font>
      <b/>
      <i/>
      <sz val="8"/>
      <name val="Arial"/>
      <family val="2"/>
    </font>
    <font>
      <i/>
      <sz val="8"/>
      <color rgb="FF000000"/>
      <name val="Arial"/>
      <family val="2"/>
    </font>
    <font>
      <u/>
      <sz val="10"/>
      <color theme="10"/>
      <name val="Arial"/>
      <family val="2"/>
    </font>
    <font>
      <i/>
      <u/>
      <sz val="10"/>
      <color theme="10"/>
      <name val="Arial"/>
      <family val="2"/>
    </font>
    <font>
      <b/>
      <sz val="12"/>
      <color rgb="FF002060"/>
      <name val="Arial"/>
      <family val="2"/>
    </font>
    <font>
      <b/>
      <sz val="11"/>
      <color rgb="FF002060"/>
      <name val="Arial"/>
      <family val="2"/>
    </font>
    <font>
      <b/>
      <sz val="10"/>
      <color rgb="FF0070C0"/>
      <name val="Arial"/>
      <family val="2"/>
    </font>
    <font>
      <b/>
      <sz val="10"/>
      <color rgb="FF000000"/>
      <name val="Arial"/>
      <family val="2"/>
    </font>
    <font>
      <u/>
      <sz val="10"/>
      <color rgb="FF0000FF"/>
      <name val="Arial"/>
      <family val="2"/>
    </font>
    <font>
      <u/>
      <sz val="10"/>
      <name val="Arial"/>
      <family val="2"/>
    </font>
    <font>
      <u/>
      <sz val="10"/>
      <color rgb="FF000000"/>
      <name val="Arial"/>
      <family val="2"/>
    </font>
    <font>
      <sz val="10"/>
      <color rgb="FF000000"/>
      <name val="Arial"/>
      <family val="2"/>
    </font>
    <font>
      <b/>
      <sz val="11"/>
      <name val="Arial"/>
      <family val="2"/>
    </font>
    <font>
      <sz val="10"/>
      <color rgb="FF0000FF"/>
      <name val="Arial"/>
      <family val="2"/>
    </font>
    <font>
      <b/>
      <sz val="10"/>
      <color rgb="FFC00000"/>
      <name val="Arial"/>
      <family val="2"/>
    </font>
    <font>
      <b/>
      <sz val="11"/>
      <color rgb="FF0070C0"/>
      <name val="Arial"/>
      <family val="2"/>
    </font>
    <font>
      <sz val="8"/>
      <color rgb="FF000000"/>
      <name val="Arial"/>
      <family val="2"/>
    </font>
    <font>
      <i/>
      <sz val="9"/>
      <name val="Arial"/>
      <family val="2"/>
    </font>
    <font>
      <sz val="11"/>
      <color theme="1"/>
      <name val="Calibri"/>
      <family val="2"/>
      <scheme val="minor"/>
    </font>
    <font>
      <sz val="9"/>
      <color theme="0" tint="-0.34998626667073579"/>
      <name val="Arial"/>
      <family val="2"/>
    </font>
    <font>
      <b/>
      <sz val="10"/>
      <color theme="3"/>
      <name val="Arial"/>
      <family val="2"/>
    </font>
    <font>
      <b/>
      <sz val="26"/>
      <color rgb="FF002060"/>
      <name val="Arial"/>
      <family val="2"/>
    </font>
    <font>
      <b/>
      <sz val="11"/>
      <color rgb="FFC00000"/>
      <name val="Arial"/>
      <family val="2"/>
    </font>
    <font>
      <b/>
      <sz val="18"/>
      <color rgb="FFC00000"/>
      <name val="Arial"/>
      <family val="2"/>
    </font>
    <font>
      <sz val="11"/>
      <color rgb="FFFF0000"/>
      <name val="Arial"/>
      <family val="2"/>
    </font>
    <font>
      <i/>
      <sz val="11"/>
      <color rgb="FFFF0000"/>
      <name val="Arial"/>
      <family val="2"/>
    </font>
    <font>
      <sz val="11"/>
      <name val="Arial"/>
      <family val="2"/>
    </font>
    <font>
      <sz val="11"/>
      <color theme="5" tint="0.59999389629810485"/>
      <name val="Arial"/>
      <family val="2"/>
    </font>
    <font>
      <sz val="10"/>
      <color rgb="FFFF0000"/>
      <name val="Arial"/>
      <family val="2"/>
    </font>
    <font>
      <i/>
      <sz val="10"/>
      <color rgb="FFFF0000"/>
      <name val="Arial"/>
      <family val="2"/>
    </font>
    <font>
      <b/>
      <sz val="12"/>
      <color rgb="FF0070C0"/>
      <name val="Arial"/>
      <family val="2"/>
    </font>
    <font>
      <b/>
      <sz val="12"/>
      <name val="Arial"/>
      <family val="2"/>
    </font>
    <font>
      <sz val="11"/>
      <color rgb="FF0000FF"/>
      <name val="Arial"/>
      <family val="2"/>
    </font>
    <font>
      <sz val="10"/>
      <color theme="0"/>
      <name val="Arial"/>
      <family val="2"/>
    </font>
    <font>
      <sz val="10"/>
      <color theme="1" tint="0.34998626667073579"/>
      <name val="Arial"/>
      <family val="2"/>
    </font>
    <font>
      <sz val="9"/>
      <color theme="1" tint="0.34998626667073579"/>
      <name val="Arial"/>
      <family val="2"/>
    </font>
    <font>
      <b/>
      <sz val="10"/>
      <color indexed="9"/>
      <name val="Arial"/>
      <family val="2"/>
    </font>
    <font>
      <u/>
      <sz val="11"/>
      <color theme="10"/>
      <name val="Calibri"/>
      <family val="2"/>
      <scheme val="minor"/>
    </font>
    <font>
      <sz val="10"/>
      <name val="Calibri"/>
      <family val="2"/>
      <scheme val="minor"/>
    </font>
    <font>
      <sz val="12"/>
      <name val="Arial"/>
      <family val="2"/>
    </font>
    <font>
      <sz val="10"/>
      <color indexed="9"/>
      <name val="Arial"/>
      <family val="2"/>
    </font>
    <font>
      <sz val="10"/>
      <color rgb="FF000000"/>
      <name val="Segoe UI"/>
      <family val="2"/>
    </font>
    <font>
      <sz val="9"/>
      <name val="Calibri"/>
      <family val="2"/>
      <scheme val="minor"/>
    </font>
    <font>
      <b/>
      <sz val="12"/>
      <color theme="0"/>
      <name val="Arial"/>
      <family val="2"/>
    </font>
    <font>
      <sz val="10"/>
      <color rgb="FF0070C0"/>
      <name val="Arial"/>
      <family val="2"/>
    </font>
    <font>
      <b/>
      <sz val="16"/>
      <color theme="0"/>
      <name val="Arial"/>
      <family val="2"/>
    </font>
    <font>
      <b/>
      <sz val="11"/>
      <color rgb="FF0000FF"/>
      <name val="Arial"/>
      <family val="2"/>
    </font>
    <font>
      <b/>
      <sz val="10"/>
      <color rgb="FF0000FF"/>
      <name val="Arial"/>
      <family val="2"/>
    </font>
    <font>
      <i/>
      <sz val="11"/>
      <color rgb="FF7F7F7F"/>
      <name val="Calibri"/>
      <family val="2"/>
      <scheme val="minor"/>
    </font>
    <font>
      <sz val="11"/>
      <color theme="1" tint="0.34998626667073579"/>
      <name val="Arial"/>
      <family val="2"/>
    </font>
    <font>
      <sz val="9"/>
      <name val="Arial"/>
      <family val="2"/>
    </font>
    <font>
      <b/>
      <sz val="16"/>
      <color theme="1"/>
      <name val="Calibri"/>
      <family val="2"/>
      <scheme val="minor"/>
    </font>
    <font>
      <sz val="11"/>
      <color theme="0"/>
      <name val="Calibri"/>
      <family val="2"/>
      <scheme val="minor"/>
    </font>
    <font>
      <sz val="10"/>
      <color theme="1"/>
      <name val="Arial"/>
      <family val="2"/>
    </font>
    <font>
      <b/>
      <sz val="11"/>
      <color rgb="FF0000FF"/>
      <name val="Calibri"/>
      <family val="2"/>
      <scheme val="minor"/>
    </font>
    <font>
      <sz val="11"/>
      <color rgb="FF0000FF"/>
      <name val="Calibri"/>
      <family val="2"/>
      <scheme val="minor"/>
    </font>
    <font>
      <b/>
      <sz val="9"/>
      <color indexed="81"/>
      <name val="Tahoma"/>
      <family val="2"/>
    </font>
    <font>
      <b/>
      <sz val="11"/>
      <color theme="4"/>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
      <patternFill patternType="solid">
        <fgColor theme="2"/>
        <bgColor indexed="64"/>
      </patternFill>
    </fill>
    <fill>
      <patternFill patternType="solid">
        <fgColor theme="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s>
  <borders count="90">
    <border>
      <left/>
      <right/>
      <top/>
      <bottom/>
      <diagonal/>
    </border>
    <border>
      <left/>
      <right/>
      <top/>
      <bottom style="thick">
        <color rgb="FF002060"/>
      </bottom>
      <diagonal/>
    </border>
    <border>
      <left/>
      <right/>
      <top/>
      <bottom style="thin">
        <color indexed="64"/>
      </bottom>
      <diagonal/>
    </border>
    <border>
      <left/>
      <right/>
      <top style="thin">
        <color indexed="64"/>
      </top>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top/>
      <bottom style="thin">
        <color rgb="FF00206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rgb="FF0000FF"/>
      </left>
      <right/>
      <top style="hair">
        <color indexed="64"/>
      </top>
      <bottom style="hair">
        <color rgb="FF0000FF"/>
      </bottom>
      <diagonal/>
    </border>
    <border>
      <left/>
      <right style="hair">
        <color rgb="FF0000FF"/>
      </right>
      <top style="hair">
        <color indexed="64"/>
      </top>
      <bottom style="hair">
        <color rgb="FF0000FF"/>
      </bottom>
      <diagonal/>
    </border>
    <border>
      <left/>
      <right/>
      <top/>
      <bottom style="thick">
        <color theme="3"/>
      </bottom>
      <diagonal/>
    </border>
    <border>
      <left/>
      <right/>
      <top/>
      <bottom style="medium">
        <color rgb="FF0070C0"/>
      </bottom>
      <diagonal/>
    </border>
    <border>
      <left/>
      <right/>
      <top/>
      <bottom style="medium">
        <color indexed="64"/>
      </bottom>
      <diagonal/>
    </border>
    <border>
      <left style="hair">
        <color rgb="FF0000FF"/>
      </left>
      <right/>
      <top style="medium">
        <color rgb="FF0070C0"/>
      </top>
      <bottom style="hair">
        <color rgb="FF0000FF"/>
      </bottom>
      <diagonal/>
    </border>
    <border>
      <left/>
      <right/>
      <top style="medium">
        <color rgb="FF0070C0"/>
      </top>
      <bottom style="hair">
        <color rgb="FF0000FF"/>
      </bottom>
      <diagonal/>
    </border>
    <border>
      <left/>
      <right style="hair">
        <color rgb="FF0000FF"/>
      </right>
      <top style="medium">
        <color rgb="FF0070C0"/>
      </top>
      <bottom style="hair">
        <color rgb="FF0000FF"/>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rgb="FF0000FF"/>
      </left>
      <right/>
      <top style="hair">
        <color rgb="FF0000FF"/>
      </top>
      <bottom style="hair">
        <color rgb="FF0000FF"/>
      </bottom>
      <diagonal/>
    </border>
    <border>
      <left/>
      <right/>
      <top style="hair">
        <color rgb="FF0000FF"/>
      </top>
      <bottom style="hair">
        <color rgb="FF0000FF"/>
      </bottom>
      <diagonal/>
    </border>
    <border>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indexed="64"/>
      </left>
      <right/>
      <top style="medium">
        <color indexed="64"/>
      </top>
      <bottom/>
      <diagonal/>
    </border>
    <border>
      <left/>
      <right style="hair">
        <color indexed="64"/>
      </right>
      <top style="medium">
        <color indexed="64"/>
      </top>
      <bottom/>
      <diagonal/>
    </border>
    <border>
      <left style="hair">
        <color rgb="FF0000FF"/>
      </left>
      <right/>
      <top style="hair">
        <color rgb="FF0000FF"/>
      </top>
      <bottom/>
      <diagonal/>
    </border>
    <border>
      <left/>
      <right/>
      <top style="hair">
        <color rgb="FF0000FF"/>
      </top>
      <bottom/>
      <diagonal/>
    </border>
    <border>
      <left/>
      <right style="hair">
        <color rgb="FF0000FF"/>
      </right>
      <top style="hair">
        <color rgb="FF0000FF"/>
      </top>
      <bottom/>
      <diagonal/>
    </border>
    <border>
      <left style="hair">
        <color rgb="FF0000FF"/>
      </left>
      <right/>
      <top/>
      <bottom style="hair">
        <color rgb="FF0000FF"/>
      </bottom>
      <diagonal/>
    </border>
    <border>
      <left/>
      <right/>
      <top/>
      <bottom style="hair">
        <color rgb="FF0000FF"/>
      </bottom>
      <diagonal/>
    </border>
    <border>
      <left/>
      <right style="hair">
        <color rgb="FF0000FF"/>
      </right>
      <top/>
      <bottom style="hair">
        <color rgb="FF0000FF"/>
      </bottom>
      <diagonal/>
    </border>
    <border>
      <left/>
      <right/>
      <top style="medium">
        <color rgb="FF0070C0"/>
      </top>
      <bottom/>
      <diagonal/>
    </border>
    <border>
      <left style="hair">
        <color rgb="FF0000FF"/>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FF"/>
      </left>
      <right style="hair">
        <color rgb="FF0000FF"/>
      </right>
      <top style="medium">
        <color rgb="FF0070C0"/>
      </top>
      <bottom style="hair">
        <color rgb="FF0000FF"/>
      </bottom>
      <diagonal/>
    </border>
    <border>
      <left style="hair">
        <color rgb="FF0000FF"/>
      </left>
      <right/>
      <top style="medium">
        <color rgb="FF0070C0"/>
      </top>
      <bottom/>
      <diagonal/>
    </border>
    <border>
      <left/>
      <right style="hair">
        <color rgb="FF0000FF"/>
      </right>
      <top style="medium">
        <color rgb="FF0070C0"/>
      </top>
      <bottom/>
      <diagonal/>
    </border>
    <border>
      <left style="hair">
        <color rgb="FF0000FF"/>
      </left>
      <right/>
      <top/>
      <bottom/>
      <diagonal/>
    </border>
    <border>
      <left/>
      <right style="hair">
        <color rgb="FF0000FF"/>
      </right>
      <top/>
      <bottom/>
      <diagonal/>
    </border>
    <border>
      <left style="medium">
        <color theme="4"/>
      </left>
      <right/>
      <top/>
      <bottom/>
      <diagonal/>
    </border>
    <border>
      <left style="hair">
        <color rgb="FF0000FF"/>
      </left>
      <right style="hair">
        <color rgb="FF0000FF"/>
      </right>
      <top/>
      <bottom style="hair">
        <color rgb="FF0000FF"/>
      </bottom>
      <diagonal/>
    </border>
    <border>
      <left style="thin">
        <color rgb="FF0070C0"/>
      </left>
      <right/>
      <top style="thin">
        <color rgb="FF0070C0"/>
      </top>
      <bottom style="medium">
        <color rgb="FF0070C0"/>
      </bottom>
      <diagonal/>
    </border>
    <border>
      <left/>
      <right/>
      <top style="thin">
        <color rgb="FF0070C0"/>
      </top>
      <bottom style="medium">
        <color rgb="FF0070C0"/>
      </bottom>
      <diagonal/>
    </border>
    <border>
      <left/>
      <right style="thin">
        <color rgb="FF0070C0"/>
      </right>
      <top style="thin">
        <color rgb="FF0070C0"/>
      </top>
      <bottom style="medium">
        <color rgb="FF0070C0"/>
      </bottom>
      <diagonal/>
    </border>
    <border>
      <left style="thin">
        <color rgb="FF0070C0"/>
      </left>
      <right/>
      <top/>
      <bottom/>
      <diagonal/>
    </border>
    <border>
      <left/>
      <right style="thin">
        <color rgb="FF0070C0"/>
      </right>
      <top/>
      <bottom/>
      <diagonal/>
    </border>
    <border>
      <left style="thin">
        <color rgb="FF0070C0"/>
      </left>
      <right/>
      <top style="hair">
        <color rgb="FF0000FF"/>
      </top>
      <bottom style="hair">
        <color rgb="FF0000FF"/>
      </bottom>
      <diagonal/>
    </border>
    <border>
      <left style="thin">
        <color rgb="FF0070C0"/>
      </left>
      <right/>
      <top/>
      <bottom style="hair">
        <color rgb="FF0000FF"/>
      </bottom>
      <diagonal/>
    </border>
    <border>
      <left/>
      <right style="thin">
        <color rgb="FF0070C0"/>
      </right>
      <top/>
      <bottom style="hair">
        <color rgb="FF0000FF"/>
      </bottom>
      <diagonal/>
    </border>
    <border>
      <left/>
      <right style="thin">
        <color rgb="FF0070C0"/>
      </right>
      <top style="hair">
        <color rgb="FF0000FF"/>
      </top>
      <bottom/>
      <diagonal/>
    </border>
    <border>
      <left style="thin">
        <color rgb="FF0070C0"/>
      </left>
      <right/>
      <top style="hair">
        <color rgb="FF0000FF"/>
      </top>
      <bottom style="medium">
        <color rgb="FF0070C0"/>
      </bottom>
      <diagonal/>
    </border>
    <border>
      <left/>
      <right/>
      <top style="hair">
        <color rgb="FF0000FF"/>
      </top>
      <bottom style="medium">
        <color rgb="FF0070C0"/>
      </bottom>
      <diagonal/>
    </border>
    <border>
      <left/>
      <right style="thin">
        <color rgb="FF0070C0"/>
      </right>
      <top style="hair">
        <color rgb="FF0000FF"/>
      </top>
      <bottom style="medium">
        <color rgb="FF0070C0"/>
      </bottom>
      <diagonal/>
    </border>
    <border>
      <left style="thin">
        <color rgb="FF0070C0"/>
      </left>
      <right/>
      <top style="medium">
        <color rgb="FF0070C0"/>
      </top>
      <bottom/>
      <diagonal/>
    </border>
    <border>
      <left/>
      <right style="thin">
        <color rgb="FF0070C0"/>
      </right>
      <top style="medium">
        <color rgb="FF0070C0"/>
      </top>
      <bottom/>
      <diagonal/>
    </border>
    <border>
      <left style="thin">
        <color rgb="FF0070C0"/>
      </left>
      <right style="hair">
        <color rgb="FF0000FF"/>
      </right>
      <top style="hair">
        <color rgb="FF0000FF"/>
      </top>
      <bottom style="hair">
        <color rgb="FF0000FF"/>
      </bottom>
      <diagonal/>
    </border>
    <border>
      <left style="hair">
        <color rgb="FF0000FF"/>
      </left>
      <right style="thin">
        <color rgb="FF0070C0"/>
      </right>
      <top style="hair">
        <color rgb="FF0000FF"/>
      </top>
      <bottom style="hair">
        <color rgb="FF0000FF"/>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hair">
        <color rgb="FF0000FF"/>
      </left>
      <right style="hair">
        <color rgb="FF0000FF"/>
      </right>
      <top style="hair">
        <color rgb="FF0000FF"/>
      </top>
      <bottom/>
      <diagonal/>
    </border>
    <border>
      <left style="hair">
        <color indexed="64"/>
      </left>
      <right style="thin">
        <color rgb="FF0070C0"/>
      </right>
      <top style="hair">
        <color indexed="64"/>
      </top>
      <bottom/>
      <diagonal/>
    </border>
    <border>
      <left style="hair">
        <color rgb="FF0000FF"/>
      </left>
      <right style="hair">
        <color rgb="FF0000FF"/>
      </right>
      <top/>
      <bottom/>
      <diagonal/>
    </border>
    <border>
      <left style="hair">
        <color indexed="64"/>
      </left>
      <right style="thin">
        <color rgb="FF0070C0"/>
      </right>
      <top/>
      <bottom/>
      <diagonal/>
    </border>
    <border>
      <left style="hair">
        <color indexed="64"/>
      </left>
      <right style="thin">
        <color rgb="FF0070C0"/>
      </right>
      <top/>
      <bottom style="hair">
        <color indexed="64"/>
      </bottom>
      <diagonal/>
    </border>
    <border>
      <left/>
      <right style="thin">
        <color rgb="FF0070C0"/>
      </right>
      <top style="hair">
        <color indexed="64"/>
      </top>
      <bottom/>
      <diagonal/>
    </border>
    <border>
      <left/>
      <right style="thin">
        <color rgb="FF0070C0"/>
      </right>
      <top/>
      <bottom style="hair">
        <color indexed="64"/>
      </bottom>
      <diagonal/>
    </border>
    <border>
      <left/>
      <right style="thin">
        <color rgb="FF0070C0"/>
      </right>
      <top style="hair">
        <color indexed="64"/>
      </top>
      <bottom style="hair">
        <color indexed="64"/>
      </bottom>
      <diagonal/>
    </border>
    <border>
      <left/>
      <right/>
      <top style="medium">
        <color rgb="FF0070C0"/>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rgb="FF0000FF"/>
      </left>
      <right/>
      <top style="hair">
        <color indexed="64"/>
      </top>
      <bottom/>
      <diagonal/>
    </border>
    <border>
      <left/>
      <right style="hair">
        <color rgb="FF0000FF"/>
      </right>
      <top style="hair">
        <color indexed="64"/>
      </top>
      <bottom/>
      <diagonal/>
    </border>
    <border>
      <left style="hair">
        <color rgb="FF0000FF"/>
      </left>
      <right style="hair">
        <color rgb="FF0000FF"/>
      </right>
      <top style="hair">
        <color indexed="64"/>
      </top>
      <bottom/>
      <diagonal/>
    </border>
    <border>
      <left style="hair">
        <color theme="0"/>
      </left>
      <right/>
      <top/>
      <bottom style="hair">
        <color theme="0"/>
      </bottom>
      <diagonal/>
    </border>
    <border>
      <left style="thin">
        <color indexed="64"/>
      </left>
      <right style="hair">
        <color theme="0"/>
      </right>
      <top/>
      <bottom style="hair">
        <color theme="0"/>
      </bottom>
      <diagonal/>
    </border>
    <border>
      <left style="hair">
        <color theme="0"/>
      </left>
      <right style="hair">
        <color theme="0"/>
      </right>
      <top/>
      <bottom style="hair">
        <color theme="0"/>
      </bottom>
      <diagonal/>
    </border>
    <border>
      <left style="hair">
        <color theme="0"/>
      </left>
      <right style="thin">
        <color indexed="64"/>
      </right>
      <top/>
      <bottom style="hair">
        <color theme="0"/>
      </bottom>
      <diagonal/>
    </border>
    <border>
      <left/>
      <right style="hair">
        <color theme="0"/>
      </right>
      <top/>
      <bottom style="hair">
        <color theme="0"/>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s>
  <cellStyleXfs count="7">
    <xf numFmtId="0" fontId="0" fillId="0" borderId="0"/>
    <xf numFmtId="9" fontId="26" fillId="0" borderId="0" applyFont="0" applyFill="0" applyBorder="0" applyAlignment="0" applyProtection="0"/>
    <xf numFmtId="0" fontId="1" fillId="0" borderId="0"/>
    <xf numFmtId="0" fontId="10" fillId="0" borderId="0" applyNumberFormat="0" applyFill="0" applyBorder="0" applyAlignment="0" applyProtection="0"/>
    <xf numFmtId="0" fontId="45" fillId="0" borderId="0" applyNumberForma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cellStyleXfs>
  <cellXfs count="465">
    <xf numFmtId="0" fontId="0" fillId="0" borderId="0" xfId="0"/>
    <xf numFmtId="0" fontId="2" fillId="0" borderId="0" xfId="2" applyFont="1" applyAlignment="1" applyProtection="1">
      <alignment vertical="center"/>
      <protection hidden="1"/>
    </xf>
    <xf numFmtId="0" fontId="1" fillId="0" borderId="0" xfId="2" applyFont="1" applyProtection="1">
      <protection hidden="1"/>
    </xf>
    <xf numFmtId="0" fontId="2" fillId="0" borderId="1" xfId="2" applyFont="1" applyBorder="1" applyAlignment="1" applyProtection="1">
      <alignment vertical="center"/>
      <protection hidden="1"/>
    </xf>
    <xf numFmtId="0" fontId="3" fillId="0" borderId="1" xfId="2" applyFont="1" applyBorder="1" applyAlignment="1" applyProtection="1">
      <alignment vertical="center"/>
      <protection hidden="1"/>
    </xf>
    <xf numFmtId="0" fontId="1" fillId="0" borderId="1" xfId="2" applyFont="1" applyBorder="1" applyProtection="1">
      <protection hidden="1"/>
    </xf>
    <xf numFmtId="0" fontId="4" fillId="0" borderId="0" xfId="2" applyFont="1" applyAlignment="1" applyProtection="1">
      <alignment vertical="center"/>
      <protection hidden="1"/>
    </xf>
    <xf numFmtId="0" fontId="5" fillId="0" borderId="0" xfId="2" applyFont="1" applyProtection="1">
      <protection hidden="1"/>
    </xf>
    <xf numFmtId="0" fontId="1" fillId="0" borderId="0" xfId="2" applyFont="1" applyAlignment="1" applyProtection="1">
      <alignment vertical="center"/>
      <protection hidden="1"/>
    </xf>
    <xf numFmtId="0" fontId="1" fillId="0" borderId="0" xfId="2" applyFont="1" applyFill="1" applyProtection="1">
      <protection hidden="1"/>
    </xf>
    <xf numFmtId="0" fontId="1" fillId="0" borderId="0" xfId="2" applyFont="1" applyFill="1" applyAlignment="1" applyProtection="1">
      <alignment vertical="center"/>
      <protection hidden="1"/>
    </xf>
    <xf numFmtId="0" fontId="1" fillId="0" borderId="0" xfId="2" applyFont="1" applyAlignment="1" applyProtection="1">
      <protection hidden="1"/>
    </xf>
    <xf numFmtId="0" fontId="6" fillId="0" borderId="2" xfId="2" applyFont="1" applyBorder="1" applyAlignment="1" applyProtection="1">
      <alignment horizontal="left"/>
      <protection hidden="1"/>
    </xf>
    <xf numFmtId="0" fontId="1" fillId="0" borderId="2" xfId="2" applyFont="1" applyBorder="1" applyProtection="1">
      <protection hidden="1"/>
    </xf>
    <xf numFmtId="0" fontId="7" fillId="0" borderId="0" xfId="2" applyFont="1" applyBorder="1" applyAlignment="1" applyProtection="1">
      <protection hidden="1"/>
    </xf>
    <xf numFmtId="0" fontId="5" fillId="0" borderId="0" xfId="2" applyFont="1" applyAlignment="1" applyProtection="1">
      <alignment horizontal="left"/>
      <protection hidden="1"/>
    </xf>
    <xf numFmtId="0" fontId="7" fillId="0" borderId="0" xfId="2" applyFont="1" applyAlignment="1" applyProtection="1">
      <protection hidden="1"/>
    </xf>
    <xf numFmtId="0" fontId="8" fillId="0" borderId="0" xfId="2" applyFont="1" applyAlignment="1" applyProtection="1">
      <alignment horizontal="left"/>
      <protection hidden="1"/>
    </xf>
    <xf numFmtId="0" fontId="9" fillId="0" borderId="0" xfId="2" applyFont="1" applyBorder="1" applyAlignment="1" applyProtection="1">
      <alignment vertical="center"/>
      <protection hidden="1"/>
    </xf>
    <xf numFmtId="0" fontId="9" fillId="0" borderId="4" xfId="2" applyFont="1" applyBorder="1" applyAlignment="1" applyProtection="1">
      <alignment vertical="center"/>
      <protection hidden="1"/>
    </xf>
    <xf numFmtId="0" fontId="6" fillId="0" borderId="0" xfId="2" applyFont="1" applyAlignment="1" applyProtection="1">
      <protection hidden="1"/>
    </xf>
    <xf numFmtId="0" fontId="9" fillId="0" borderId="5" xfId="2" applyFont="1" applyBorder="1" applyAlignment="1" applyProtection="1">
      <alignment vertical="center"/>
      <protection hidden="1"/>
    </xf>
    <xf numFmtId="0" fontId="11" fillId="0" borderId="6" xfId="3" applyFont="1" applyBorder="1" applyAlignment="1" applyProtection="1">
      <alignment vertical="center"/>
      <protection hidden="1"/>
    </xf>
    <xf numFmtId="0" fontId="6" fillId="0" borderId="0" xfId="2" applyFont="1" applyProtection="1">
      <protection hidden="1"/>
    </xf>
    <xf numFmtId="0" fontId="1" fillId="0" borderId="7" xfId="2" applyFont="1" applyBorder="1" applyProtection="1">
      <protection hidden="1"/>
    </xf>
    <xf numFmtId="0" fontId="1" fillId="0" borderId="7" xfId="2" applyFont="1" applyBorder="1" applyAlignment="1" applyProtection="1">
      <protection hidden="1"/>
    </xf>
    <xf numFmtId="0" fontId="1" fillId="0" borderId="7" xfId="2" applyFont="1" applyBorder="1" applyAlignment="1" applyProtection="1">
      <alignment vertical="center"/>
      <protection hidden="1"/>
    </xf>
    <xf numFmtId="0" fontId="12" fillId="0" borderId="0" xfId="2" applyFont="1" applyFill="1" applyBorder="1" applyAlignment="1" applyProtection="1">
      <alignment vertical="center"/>
      <protection hidden="1"/>
    </xf>
    <xf numFmtId="0" fontId="13" fillId="0" borderId="0" xfId="2" applyFont="1" applyFill="1" applyBorder="1" applyAlignment="1" applyProtection="1">
      <alignment vertical="center"/>
      <protection hidden="1"/>
    </xf>
    <xf numFmtId="0" fontId="1" fillId="0" borderId="0" xfId="2" applyFont="1" applyAlignment="1" applyProtection="1">
      <alignment horizontal="right"/>
      <protection hidden="1"/>
    </xf>
    <xf numFmtId="49" fontId="14" fillId="0" borderId="0" xfId="2" applyNumberFormat="1" applyFont="1" applyFill="1" applyBorder="1" applyAlignment="1" applyProtection="1">
      <alignment horizontal="left" vertical="top"/>
      <protection hidden="1"/>
    </xf>
    <xf numFmtId="0" fontId="10" fillId="0" borderId="0" xfId="3" applyAlignment="1" applyProtection="1">
      <alignment vertical="center"/>
      <protection hidden="1"/>
    </xf>
    <xf numFmtId="0" fontId="10" fillId="0" borderId="0" xfId="3" applyFont="1" applyFill="1" applyBorder="1" applyProtection="1"/>
    <xf numFmtId="49" fontId="14" fillId="0" borderId="0" xfId="2" applyNumberFormat="1" applyFont="1" applyFill="1" applyBorder="1" applyAlignment="1" applyProtection="1">
      <alignment horizontal="left"/>
      <protection hidden="1"/>
    </xf>
    <xf numFmtId="0" fontId="10" fillId="0" borderId="0" xfId="3" applyProtection="1">
      <protection hidden="1"/>
    </xf>
    <xf numFmtId="0" fontId="15" fillId="0" borderId="0" xfId="2" applyFont="1" applyAlignment="1" applyProtection="1">
      <alignment horizontal="right" vertical="center"/>
      <protection hidden="1"/>
    </xf>
    <xf numFmtId="0" fontId="1" fillId="0" borderId="0" xfId="3" applyFont="1" applyAlignment="1" applyProtection="1">
      <alignment horizontal="left" vertical="center"/>
      <protection hidden="1"/>
    </xf>
    <xf numFmtId="0" fontId="16" fillId="0" borderId="0" xfId="2" applyFont="1" applyAlignment="1" applyProtection="1">
      <alignment horizontal="left" vertical="center"/>
      <protection hidden="1"/>
    </xf>
    <xf numFmtId="0" fontId="17" fillId="0" borderId="0" xfId="2" applyFont="1" applyProtection="1">
      <protection hidden="1"/>
    </xf>
    <xf numFmtId="0" fontId="18" fillId="0" borderId="0" xfId="2" applyFont="1" applyAlignment="1" applyProtection="1">
      <alignment horizontal="right" vertical="center"/>
      <protection hidden="1"/>
    </xf>
    <xf numFmtId="0" fontId="1" fillId="0" borderId="0" xfId="2" applyFont="1" applyAlignment="1" applyProtection="1">
      <alignment horizontal="left"/>
      <protection hidden="1"/>
    </xf>
    <xf numFmtId="0" fontId="19" fillId="0" borderId="0" xfId="2" applyFont="1" applyAlignment="1" applyProtection="1">
      <alignment horizontal="left" vertical="center"/>
      <protection hidden="1"/>
    </xf>
    <xf numFmtId="0" fontId="19" fillId="0" borderId="0" xfId="2" applyFont="1" applyAlignment="1" applyProtection="1">
      <alignment horizontal="left" vertical="center" indent="15"/>
      <protection hidden="1"/>
    </xf>
    <xf numFmtId="0" fontId="19" fillId="0" borderId="0" xfId="2" applyFont="1" applyAlignment="1" applyProtection="1">
      <alignment horizontal="right" vertical="center"/>
      <protection hidden="1"/>
    </xf>
    <xf numFmtId="0" fontId="10" fillId="0" borderId="0" xfId="3" applyAlignment="1" applyProtection="1">
      <alignment horizontal="left" vertical="center"/>
      <protection hidden="1"/>
    </xf>
    <xf numFmtId="0" fontId="20" fillId="0" borderId="0" xfId="2" applyFont="1" applyProtection="1">
      <protection hidden="1"/>
    </xf>
    <xf numFmtId="0" fontId="1" fillId="0" borderId="0" xfId="2" applyFont="1" applyAlignment="1" applyProtection="1">
      <alignment horizontal="left" vertical="center" indent="15"/>
      <protection hidden="1"/>
    </xf>
    <xf numFmtId="0" fontId="19" fillId="0" borderId="0" xfId="2" applyFont="1" applyAlignment="1" applyProtection="1">
      <alignment vertical="center"/>
      <protection hidden="1"/>
    </xf>
    <xf numFmtId="0" fontId="1" fillId="0" borderId="0" xfId="2" applyFont="1" applyAlignment="1" applyProtection="1">
      <alignment horizontal="right" vertical="center"/>
      <protection hidden="1"/>
    </xf>
    <xf numFmtId="0" fontId="1" fillId="0" borderId="0" xfId="2" applyFont="1" applyBorder="1" applyProtection="1">
      <protection hidden="1"/>
    </xf>
    <xf numFmtId="0" fontId="1" fillId="0" borderId="0" xfId="2" applyFont="1" applyBorder="1" applyAlignment="1" applyProtection="1">
      <protection hidden="1"/>
    </xf>
    <xf numFmtId="49" fontId="23" fillId="0" borderId="0" xfId="2" applyNumberFormat="1" applyFont="1" applyFill="1" applyBorder="1" applyAlignment="1" applyProtection="1">
      <alignment horizontal="right"/>
      <protection hidden="1"/>
    </xf>
    <xf numFmtId="0" fontId="1" fillId="0" borderId="0" xfId="2" applyNumberFormat="1" applyFill="1" applyBorder="1" applyAlignment="1" applyProtection="1">
      <alignment horizontal="right"/>
      <protection hidden="1"/>
    </xf>
    <xf numFmtId="0" fontId="1" fillId="0" borderId="0" xfId="2" applyProtection="1">
      <protection hidden="1"/>
    </xf>
    <xf numFmtId="0" fontId="1" fillId="0" borderId="0" xfId="2" applyNumberFormat="1" applyAlignment="1" applyProtection="1">
      <alignment horizontal="right"/>
      <protection hidden="1"/>
    </xf>
    <xf numFmtId="0" fontId="5" fillId="0" borderId="0" xfId="2" applyFont="1" applyBorder="1" applyProtection="1">
      <protection hidden="1"/>
    </xf>
    <xf numFmtId="0" fontId="1" fillId="0" borderId="0" xfId="2" applyNumberFormat="1" applyFont="1" applyFill="1" applyBorder="1" applyAlignment="1" applyProtection="1">
      <alignment horizontal="right"/>
      <protection hidden="1"/>
    </xf>
    <xf numFmtId="0" fontId="1" fillId="0" borderId="0" xfId="2" applyFont="1" applyBorder="1" applyAlignment="1" applyProtection="1">
      <alignment horizontal="right"/>
      <protection hidden="1"/>
    </xf>
    <xf numFmtId="0" fontId="24" fillId="0" borderId="0" xfId="2" applyFont="1" applyBorder="1" applyAlignment="1" applyProtection="1">
      <alignment vertical="center"/>
      <protection hidden="1"/>
    </xf>
    <xf numFmtId="0" fontId="25" fillId="0" borderId="0" xfId="2" applyFont="1" applyBorder="1" applyAlignment="1" applyProtection="1">
      <protection hidden="1"/>
    </xf>
    <xf numFmtId="0" fontId="27" fillId="0" borderId="0" xfId="2" applyFont="1" applyFill="1" applyBorder="1" applyProtection="1"/>
    <xf numFmtId="0" fontId="1" fillId="0" borderId="0" xfId="2" applyFont="1" applyFill="1" applyBorder="1" applyProtection="1"/>
    <xf numFmtId="0" fontId="1" fillId="0" borderId="0" xfId="2" applyFont="1" applyFill="1" applyBorder="1" applyAlignment="1" applyProtection="1">
      <alignment horizontal="right"/>
    </xf>
    <xf numFmtId="0" fontId="1" fillId="0" borderId="12" xfId="2" applyFont="1" applyFill="1" applyBorder="1" applyProtection="1"/>
    <xf numFmtId="0" fontId="4" fillId="0" borderId="12" xfId="2" applyFont="1" applyFill="1" applyBorder="1" applyAlignment="1" applyProtection="1"/>
    <xf numFmtId="0" fontId="28" fillId="0" borderId="12" xfId="2" applyFont="1" applyFill="1" applyBorder="1" applyAlignment="1" applyProtection="1"/>
    <xf numFmtId="0" fontId="29" fillId="0" borderId="12" xfId="2" applyFont="1" applyFill="1" applyBorder="1" applyAlignment="1" applyProtection="1">
      <alignment horizontal="right" vertical="center"/>
    </xf>
    <xf numFmtId="14" fontId="30" fillId="0" borderId="0" xfId="2" applyNumberFormat="1" applyFont="1" applyFill="1" applyBorder="1" applyAlignment="1" applyProtection="1"/>
    <xf numFmtId="0" fontId="32" fillId="0" borderId="0" xfId="2" applyFont="1" applyFill="1" applyBorder="1" applyAlignment="1" applyProtection="1"/>
    <xf numFmtId="0" fontId="33" fillId="0" borderId="0" xfId="2" applyFont="1" applyFill="1" applyBorder="1" applyAlignment="1" applyProtection="1"/>
    <xf numFmtId="0" fontId="34" fillId="0" borderId="0" xfId="2" applyFont="1" applyFill="1" applyBorder="1" applyProtection="1"/>
    <xf numFmtId="0" fontId="33" fillId="0" borderId="0" xfId="2" applyFont="1" applyFill="1" applyBorder="1" applyAlignment="1" applyProtection="1">
      <alignment horizontal="right"/>
    </xf>
    <xf numFmtId="14" fontId="35" fillId="0" borderId="0" xfId="2" applyNumberFormat="1" applyFont="1" applyFill="1" applyBorder="1" applyAlignment="1" applyProtection="1">
      <alignment horizontal="center" vertical="center"/>
    </xf>
    <xf numFmtId="14" fontId="30" fillId="0" borderId="0" xfId="2" applyNumberFormat="1" applyFont="1" applyFill="1" applyBorder="1" applyAlignment="1" applyProtection="1">
      <alignment horizontal="right" vertical="top"/>
    </xf>
    <xf numFmtId="0" fontId="36" fillId="0" borderId="0" xfId="2" applyFont="1" applyFill="1" applyBorder="1" applyAlignment="1" applyProtection="1"/>
    <xf numFmtId="0" fontId="37" fillId="0" borderId="0" xfId="2" applyFont="1" applyFill="1" applyBorder="1" applyAlignment="1" applyProtection="1"/>
    <xf numFmtId="0" fontId="37" fillId="0" borderId="0" xfId="2" applyFont="1" applyFill="1" applyBorder="1" applyAlignment="1" applyProtection="1">
      <alignment horizontal="right"/>
    </xf>
    <xf numFmtId="0" fontId="30" fillId="0" borderId="0" xfId="2" applyFont="1" applyFill="1" applyBorder="1" applyAlignment="1" applyProtection="1">
      <alignment horizontal="center" vertical="center"/>
    </xf>
    <xf numFmtId="49" fontId="38" fillId="0" borderId="13" xfId="2" applyNumberFormat="1" applyFont="1" applyFill="1" applyBorder="1" applyAlignment="1" applyProtection="1"/>
    <xf numFmtId="49" fontId="38" fillId="0" borderId="0" xfId="2" applyNumberFormat="1" applyFont="1" applyFill="1" applyBorder="1" applyAlignment="1" applyProtection="1"/>
    <xf numFmtId="49" fontId="39" fillId="0" borderId="14" xfId="2" applyNumberFormat="1" applyFont="1" applyFill="1" applyBorder="1" applyAlignment="1" applyProtection="1"/>
    <xf numFmtId="0" fontId="1" fillId="0" borderId="14" xfId="2" applyFont="1" applyFill="1" applyBorder="1" applyAlignment="1" applyProtection="1"/>
    <xf numFmtId="0" fontId="1" fillId="0" borderId="14" xfId="2" applyFont="1" applyFill="1" applyBorder="1" applyProtection="1"/>
    <xf numFmtId="0" fontId="20" fillId="0" borderId="0" xfId="2" applyFont="1" applyFill="1" applyBorder="1" applyAlignment="1" applyProtection="1">
      <alignment horizontal="right"/>
    </xf>
    <xf numFmtId="0" fontId="34" fillId="2" borderId="18" xfId="2" applyFont="1" applyFill="1" applyBorder="1" applyAlignment="1" applyProtection="1">
      <alignment horizontal="left"/>
    </xf>
    <xf numFmtId="0" fontId="34" fillId="2" borderId="19" xfId="2" applyFont="1" applyFill="1" applyBorder="1" applyAlignment="1" applyProtection="1"/>
    <xf numFmtId="0" fontId="20" fillId="0" borderId="0" xfId="2" applyFont="1" applyBorder="1" applyAlignment="1" applyProtection="1">
      <alignment horizontal="right"/>
    </xf>
    <xf numFmtId="165" fontId="34" fillId="2" borderId="18" xfId="2" applyNumberFormat="1" applyFont="1" applyFill="1" applyBorder="1" applyAlignment="1" applyProtection="1">
      <alignment horizontal="left"/>
    </xf>
    <xf numFmtId="165" fontId="34" fillId="2" borderId="19" xfId="2" applyNumberFormat="1" applyFont="1" applyFill="1" applyBorder="1" applyAlignment="1" applyProtection="1"/>
    <xf numFmtId="0" fontId="34" fillId="2" borderId="8" xfId="2" applyFont="1" applyFill="1" applyBorder="1" applyAlignment="1" applyProtection="1">
      <alignment horizontal="left"/>
    </xf>
    <xf numFmtId="0" fontId="34" fillId="2" borderId="9" xfId="2" applyFont="1" applyFill="1" applyBorder="1" applyAlignment="1" applyProtection="1"/>
    <xf numFmtId="166" fontId="34" fillId="2" borderId="8" xfId="2" applyNumberFormat="1" applyFont="1" applyFill="1" applyBorder="1" applyAlignment="1" applyProtection="1">
      <alignment horizontal="left"/>
    </xf>
    <xf numFmtId="167" fontId="34" fillId="2" borderId="9" xfId="2" applyNumberFormat="1" applyFont="1" applyFill="1" applyBorder="1" applyAlignment="1" applyProtection="1"/>
    <xf numFmtId="165" fontId="34" fillId="2" borderId="8" xfId="2" applyNumberFormat="1" applyFont="1" applyFill="1" applyBorder="1" applyAlignment="1" applyProtection="1">
      <alignment horizontal="left"/>
    </xf>
    <xf numFmtId="165" fontId="34" fillId="2" borderId="9" xfId="2" applyNumberFormat="1" applyFont="1" applyFill="1" applyBorder="1" applyAlignment="1" applyProtection="1"/>
    <xf numFmtId="0" fontId="20" fillId="0" borderId="0" xfId="2" applyFont="1" applyAlignment="1" applyProtection="1">
      <alignment horizontal="right"/>
    </xf>
    <xf numFmtId="49" fontId="40" fillId="3" borderId="23" xfId="2" applyNumberFormat="1" applyFont="1" applyFill="1" applyBorder="1" applyAlignment="1" applyProtection="1">
      <alignment horizontal="left"/>
      <protection locked="0"/>
    </xf>
    <xf numFmtId="165" fontId="34" fillId="2" borderId="24" xfId="2" applyNumberFormat="1" applyFont="1" applyFill="1" applyBorder="1" applyAlignment="1" applyProtection="1">
      <alignment horizontal="left" vertical="top" wrapText="1"/>
    </xf>
    <xf numFmtId="165" fontId="1" fillId="2" borderId="25" xfId="2" applyNumberFormat="1" applyFont="1" applyFill="1" applyBorder="1" applyAlignment="1" applyProtection="1">
      <alignment vertical="top" wrapText="1"/>
    </xf>
    <xf numFmtId="165" fontId="34" fillId="2" borderId="18" xfId="2" applyNumberFormat="1" applyFont="1" applyFill="1" applyBorder="1" applyAlignment="1" applyProtection="1"/>
    <xf numFmtId="0" fontId="1" fillId="0" borderId="26" xfId="2" applyFont="1" applyFill="1" applyBorder="1" applyProtection="1"/>
    <xf numFmtId="0" fontId="20" fillId="0" borderId="27" xfId="2" applyFont="1" applyBorder="1" applyAlignment="1" applyProtection="1">
      <alignment horizontal="right"/>
    </xf>
    <xf numFmtId="0" fontId="41" fillId="0" borderId="27" xfId="2" applyFont="1" applyFill="1" applyBorder="1" applyProtection="1">
      <protection locked="0"/>
    </xf>
    <xf numFmtId="0" fontId="41" fillId="0" borderId="27" xfId="2" applyFont="1" applyFill="1" applyBorder="1" applyProtection="1"/>
    <xf numFmtId="0" fontId="1" fillId="0" borderId="27" xfId="2" applyFont="1" applyFill="1" applyBorder="1" applyProtection="1"/>
    <xf numFmtId="0" fontId="1" fillId="0" borderId="28" xfId="2" applyFont="1" applyFill="1" applyBorder="1" applyProtection="1"/>
    <xf numFmtId="165" fontId="1" fillId="2" borderId="9" xfId="2" applyNumberFormat="1" applyFont="1" applyFill="1" applyBorder="1" applyAlignment="1" applyProtection="1"/>
    <xf numFmtId="0" fontId="34" fillId="2" borderId="8" xfId="2" applyFont="1" applyFill="1" applyBorder="1" applyAlignment="1" applyProtection="1"/>
    <xf numFmtId="0" fontId="1" fillId="0" borderId="29" xfId="2" applyFont="1" applyFill="1" applyBorder="1" applyProtection="1"/>
    <xf numFmtId="0" fontId="1" fillId="0" borderId="30" xfId="2" applyFont="1" applyFill="1" applyBorder="1" applyProtection="1"/>
    <xf numFmtId="0" fontId="30" fillId="0" borderId="30" xfId="2" applyFont="1" applyFill="1" applyBorder="1" applyProtection="1"/>
    <xf numFmtId="0" fontId="22" fillId="0" borderId="30" xfId="2" applyFont="1" applyFill="1" applyBorder="1" applyProtection="1"/>
    <xf numFmtId="0" fontId="1" fillId="0" borderId="31" xfId="2" applyFont="1" applyFill="1" applyBorder="1" applyProtection="1"/>
    <xf numFmtId="0" fontId="42" fillId="0" borderId="0" xfId="2" applyFont="1" applyFill="1" applyBorder="1" applyProtection="1"/>
    <xf numFmtId="0" fontId="1" fillId="0" borderId="27" xfId="2" applyFont="1" applyFill="1" applyBorder="1" applyAlignment="1" applyProtection="1">
      <alignment horizontal="right"/>
    </xf>
    <xf numFmtId="0" fontId="4" fillId="0" borderId="0" xfId="2" applyFont="1" applyFill="1" applyBorder="1" applyAlignment="1" applyProtection="1">
      <alignment horizontal="right"/>
    </xf>
    <xf numFmtId="0" fontId="41" fillId="0" borderId="0" xfId="2" applyFont="1" applyFill="1" applyBorder="1" applyProtection="1"/>
    <xf numFmtId="0" fontId="1" fillId="0" borderId="30" xfId="2" applyFont="1" applyFill="1" applyBorder="1" applyAlignment="1" applyProtection="1">
      <alignment horizontal="right"/>
    </xf>
    <xf numFmtId="165" fontId="34" fillId="2" borderId="8" xfId="2" applyNumberFormat="1" applyFont="1" applyFill="1" applyBorder="1" applyAlignment="1" applyProtection="1">
      <alignment horizontal="left" wrapText="1"/>
    </xf>
    <xf numFmtId="165" fontId="1" fillId="2" borderId="9" xfId="2" applyNumberFormat="1" applyFont="1" applyFill="1" applyBorder="1" applyAlignment="1" applyProtection="1">
      <alignment wrapText="1"/>
    </xf>
    <xf numFmtId="0" fontId="43" fillId="0" borderId="0" xfId="2" applyFont="1" applyFill="1" applyBorder="1" applyProtection="1"/>
    <xf numFmtId="164" fontId="34" fillId="2" borderId="8" xfId="2" applyNumberFormat="1" applyFont="1" applyFill="1" applyBorder="1" applyAlignment="1" applyProtection="1">
      <alignment horizontal="left"/>
    </xf>
    <xf numFmtId="168" fontId="1" fillId="2" borderId="9" xfId="2" applyNumberFormat="1" applyFont="1" applyFill="1" applyBorder="1" applyAlignment="1" applyProtection="1"/>
    <xf numFmtId="0" fontId="40" fillId="3" borderId="23" xfId="2" applyFont="1" applyFill="1" applyBorder="1" applyAlignment="1" applyProtection="1">
      <alignment horizontal="left"/>
      <protection locked="0"/>
    </xf>
    <xf numFmtId="0" fontId="40" fillId="3" borderId="23" xfId="2" applyFont="1" applyFill="1" applyBorder="1" applyAlignment="1" applyProtection="1">
      <alignment horizontal="center"/>
      <protection locked="0"/>
    </xf>
    <xf numFmtId="165" fontId="34" fillId="2" borderId="8" xfId="2" applyNumberFormat="1" applyFont="1" applyFill="1" applyBorder="1" applyAlignment="1" applyProtection="1"/>
    <xf numFmtId="164" fontId="34" fillId="2" borderId="8" xfId="2" applyNumberFormat="1" applyFont="1" applyFill="1" applyBorder="1" applyAlignment="1" applyProtection="1"/>
    <xf numFmtId="49" fontId="14" fillId="0" borderId="13" xfId="2" applyNumberFormat="1" applyFont="1" applyFill="1" applyBorder="1" applyAlignment="1" applyProtection="1"/>
    <xf numFmtId="0" fontId="44" fillId="0" borderId="0" xfId="2" applyFont="1" applyFill="1" applyBorder="1" applyAlignment="1" applyProtection="1"/>
    <xf numFmtId="0" fontId="21" fillId="0" borderId="0" xfId="2" applyFont="1" applyFill="1" applyBorder="1" applyAlignment="1" applyProtection="1">
      <alignment horizontal="left"/>
    </xf>
    <xf numFmtId="0" fontId="43" fillId="0" borderId="0" xfId="2" applyFont="1" applyFill="1" applyBorder="1" applyAlignment="1" applyProtection="1"/>
    <xf numFmtId="0" fontId="42" fillId="0" borderId="0" xfId="2" applyFont="1" applyBorder="1" applyAlignment="1" applyProtection="1">
      <alignment horizontal="left" vertical="center"/>
    </xf>
    <xf numFmtId="169" fontId="34" fillId="2" borderId="8" xfId="2" applyNumberFormat="1" applyFont="1" applyFill="1" applyBorder="1" applyAlignment="1" applyProtection="1">
      <alignment horizontal="left"/>
    </xf>
    <xf numFmtId="169" fontId="1" fillId="2" borderId="9" xfId="2" applyNumberFormat="1" applyFont="1" applyFill="1" applyBorder="1" applyAlignment="1" applyProtection="1">
      <alignment wrapText="1"/>
    </xf>
    <xf numFmtId="0" fontId="1" fillId="0" borderId="0" xfId="2" applyFont="1" applyFill="1" applyBorder="1" applyAlignment="1" applyProtection="1">
      <alignment vertical="center"/>
    </xf>
    <xf numFmtId="0" fontId="20" fillId="0" borderId="0" xfId="2" applyFont="1" applyFill="1" applyBorder="1" applyAlignment="1" applyProtection="1">
      <alignment horizontal="right" vertical="center"/>
    </xf>
    <xf numFmtId="0" fontId="42" fillId="0" borderId="0" xfId="2" applyFont="1" applyFill="1" applyBorder="1" applyAlignment="1" applyProtection="1">
      <alignment horizontal="left" vertical="center"/>
    </xf>
    <xf numFmtId="0" fontId="20" fillId="0" borderId="0" xfId="2" applyFont="1" applyAlignment="1" applyProtection="1">
      <alignment horizontal="right" vertical="center"/>
    </xf>
    <xf numFmtId="49" fontId="46" fillId="4" borderId="13" xfId="4" applyNumberFormat="1" applyFont="1" applyFill="1" applyBorder="1" applyAlignment="1" applyProtection="1">
      <alignment horizontal="center" vertical="center"/>
    </xf>
    <xf numFmtId="49" fontId="47" fillId="0" borderId="13" xfId="2" applyNumberFormat="1" applyFont="1" applyFill="1" applyBorder="1" applyAlignment="1" applyProtection="1"/>
    <xf numFmtId="0" fontId="20" fillId="0" borderId="32" xfId="2" applyFont="1" applyFill="1" applyBorder="1" applyAlignment="1" applyProtection="1">
      <alignment horizontal="center"/>
    </xf>
    <xf numFmtId="0" fontId="20" fillId="0" borderId="0" xfId="2" applyFont="1" applyFill="1" applyBorder="1" applyAlignment="1" applyProtection="1">
      <alignment horizontal="center"/>
    </xf>
    <xf numFmtId="0" fontId="20" fillId="0" borderId="0" xfId="2" applyFont="1" applyFill="1" applyBorder="1" applyAlignment="1" applyProtection="1">
      <alignment horizontal="center" wrapText="1"/>
    </xf>
    <xf numFmtId="170" fontId="40" fillId="3" borderId="23" xfId="2" applyNumberFormat="1" applyFont="1" applyFill="1" applyBorder="1" applyAlignment="1" applyProtection="1">
      <alignment horizontal="center"/>
      <protection locked="0"/>
    </xf>
    <xf numFmtId="10" fontId="40" fillId="3" borderId="23" xfId="5" applyNumberFormat="1" applyFont="1" applyFill="1" applyBorder="1" applyAlignment="1" applyProtection="1">
      <alignment horizontal="center"/>
      <protection locked="0"/>
    </xf>
    <xf numFmtId="0" fontId="1" fillId="0" borderId="35" xfId="2" applyFont="1" applyFill="1" applyBorder="1" applyProtection="1"/>
    <xf numFmtId="0" fontId="22" fillId="0" borderId="0" xfId="2" applyFont="1" applyFill="1" applyBorder="1" applyAlignment="1" applyProtection="1">
      <alignment vertical="center"/>
    </xf>
    <xf numFmtId="0" fontId="48" fillId="0" borderId="0" xfId="2" applyFont="1" applyFill="1" applyBorder="1" applyAlignment="1" applyProtection="1"/>
    <xf numFmtId="0" fontId="48" fillId="0" borderId="0" xfId="2" applyFont="1" applyFill="1" applyBorder="1" applyAlignment="1" applyProtection="1">
      <alignment horizontal="right"/>
    </xf>
    <xf numFmtId="172" fontId="40" fillId="3" borderId="23" xfId="2" applyNumberFormat="1" applyFont="1" applyFill="1" applyBorder="1" applyAlignment="1" applyProtection="1">
      <alignment horizontal="center"/>
      <protection locked="0"/>
    </xf>
    <xf numFmtId="10" fontId="40" fillId="3" borderId="20" xfId="5" applyNumberFormat="1" applyFont="1" applyFill="1" applyBorder="1" applyAlignment="1" applyProtection="1">
      <alignment horizontal="center"/>
      <protection locked="0"/>
    </xf>
    <xf numFmtId="0" fontId="40" fillId="3" borderId="20" xfId="2" applyFont="1" applyFill="1" applyBorder="1" applyAlignment="1" applyProtection="1">
      <alignment horizontal="center"/>
      <protection locked="0"/>
    </xf>
    <xf numFmtId="0" fontId="49" fillId="0" borderId="0" xfId="2" applyFont="1" applyAlignment="1" applyProtection="1">
      <alignment vertical="center"/>
    </xf>
    <xf numFmtId="49" fontId="50" fillId="4" borderId="13" xfId="4" applyNumberFormat="1" applyFont="1" applyFill="1" applyBorder="1" applyAlignment="1" applyProtection="1">
      <alignment horizontal="center" vertical="center"/>
    </xf>
    <xf numFmtId="0" fontId="20" fillId="0" borderId="32" xfId="2" applyFont="1" applyFill="1" applyBorder="1" applyAlignment="1" applyProtection="1">
      <alignment horizontal="center" wrapText="1"/>
    </xf>
    <xf numFmtId="0" fontId="42" fillId="0" borderId="0" xfId="2" applyFont="1" applyFill="1" applyBorder="1" applyAlignment="1" applyProtection="1">
      <alignment horizontal="center" wrapText="1"/>
    </xf>
    <xf numFmtId="0" fontId="42" fillId="0" borderId="30" xfId="2" applyFont="1" applyFill="1" applyBorder="1" applyAlignment="1" applyProtection="1">
      <alignment horizontal="center" wrapText="1"/>
    </xf>
    <xf numFmtId="0" fontId="20" fillId="0" borderId="30" xfId="2" applyFont="1" applyFill="1" applyBorder="1" applyAlignment="1" applyProtection="1">
      <alignment horizontal="center"/>
    </xf>
    <xf numFmtId="0" fontId="20" fillId="0" borderId="37" xfId="2" applyFont="1" applyFill="1" applyBorder="1" applyAlignment="1" applyProtection="1">
      <alignment horizontal="center"/>
    </xf>
    <xf numFmtId="2" fontId="40" fillId="3" borderId="23" xfId="2" applyNumberFormat="1" applyFont="1" applyFill="1" applyBorder="1" applyAlignment="1" applyProtection="1">
      <alignment horizontal="center"/>
      <protection locked="0"/>
    </xf>
    <xf numFmtId="2" fontId="40" fillId="3" borderId="20" xfId="2" applyNumberFormat="1" applyFont="1" applyFill="1" applyBorder="1" applyAlignment="1" applyProtection="1">
      <alignment horizontal="center"/>
      <protection locked="0"/>
    </xf>
    <xf numFmtId="171" fontId="47" fillId="2" borderId="38" xfId="2" applyNumberFormat="1" applyFont="1" applyFill="1" applyBorder="1" applyAlignment="1" applyProtection="1"/>
    <xf numFmtId="171" fontId="47" fillId="2" borderId="39" xfId="2" applyNumberFormat="1" applyFont="1" applyFill="1" applyBorder="1" applyAlignment="1" applyProtection="1">
      <alignment horizontal="right"/>
    </xf>
    <xf numFmtId="171" fontId="47" fillId="2" borderId="8" xfId="2" applyNumberFormat="1" applyFont="1" applyFill="1" applyBorder="1" applyAlignment="1" applyProtection="1"/>
    <xf numFmtId="0" fontId="1" fillId="0" borderId="0" xfId="2" applyFont="1" applyFill="1" applyBorder="1" applyAlignment="1" applyProtection="1"/>
    <xf numFmtId="0" fontId="41" fillId="5" borderId="0" xfId="2" applyFont="1" applyFill="1" applyBorder="1" applyProtection="1"/>
    <xf numFmtId="0" fontId="41" fillId="5" borderId="0" xfId="2" applyFont="1" applyFill="1" applyBorder="1" applyAlignment="1" applyProtection="1"/>
    <xf numFmtId="0" fontId="41" fillId="5" borderId="0" xfId="2" applyFont="1" applyFill="1" applyBorder="1" applyAlignment="1" applyProtection="1">
      <alignment horizontal="right"/>
    </xf>
    <xf numFmtId="0" fontId="51" fillId="5" borderId="0" xfId="2" applyFont="1" applyFill="1" applyBorder="1" applyAlignment="1" applyProtection="1">
      <alignment horizontal="left"/>
    </xf>
    <xf numFmtId="0" fontId="51" fillId="5" borderId="0" xfId="2" applyFont="1" applyFill="1" applyBorder="1" applyAlignment="1" applyProtection="1">
      <alignment horizontal="right" vertical="center"/>
    </xf>
    <xf numFmtId="173" fontId="51" fillId="5" borderId="0" xfId="2" applyNumberFormat="1" applyFont="1" applyFill="1" applyBorder="1" applyAlignment="1" applyProtection="1">
      <alignment vertical="center"/>
    </xf>
    <xf numFmtId="0" fontId="1" fillId="0" borderId="13" xfId="2" applyFont="1" applyFill="1" applyBorder="1" applyProtection="1"/>
    <xf numFmtId="0" fontId="4" fillId="0" borderId="32" xfId="2" applyFont="1" applyFill="1" applyBorder="1" applyAlignment="1" applyProtection="1">
      <alignment horizontal="right"/>
    </xf>
    <xf numFmtId="2" fontId="21" fillId="3" borderId="40" xfId="2" applyNumberFormat="1" applyFont="1" applyFill="1" applyBorder="1" applyAlignment="1" applyProtection="1">
      <alignment horizontal="center"/>
      <protection locked="0"/>
    </xf>
    <xf numFmtId="0" fontId="42" fillId="0" borderId="0" xfId="2" applyFont="1" applyFill="1" applyBorder="1" applyAlignment="1" applyProtection="1">
      <alignment horizontal="left"/>
    </xf>
    <xf numFmtId="0" fontId="20" fillId="0" borderId="0" xfId="2" applyFont="1" applyFill="1" applyBorder="1" applyProtection="1"/>
    <xf numFmtId="2" fontId="21" fillId="3" borderId="23" xfId="2" applyNumberFormat="1" applyFont="1" applyFill="1" applyBorder="1" applyAlignment="1" applyProtection="1">
      <alignment horizontal="center"/>
      <protection locked="0"/>
    </xf>
    <xf numFmtId="0" fontId="20" fillId="0" borderId="45" xfId="2" applyFont="1" applyFill="1" applyBorder="1" applyAlignment="1" applyProtection="1">
      <alignment horizontal="right"/>
    </xf>
    <xf numFmtId="4" fontId="40" fillId="3" borderId="23" xfId="2" applyNumberFormat="1" applyFont="1" applyFill="1" applyBorder="1" applyAlignment="1" applyProtection="1">
      <protection locked="0"/>
    </xf>
    <xf numFmtId="174" fontId="4" fillId="0" borderId="0" xfId="2" applyNumberFormat="1" applyFont="1" applyFill="1" applyBorder="1" applyProtection="1"/>
    <xf numFmtId="0" fontId="52" fillId="0" borderId="13" xfId="2" applyFont="1" applyFill="1" applyBorder="1" applyProtection="1"/>
    <xf numFmtId="0" fontId="53" fillId="6" borderId="0" xfId="2" applyFont="1" applyFill="1" applyBorder="1" applyAlignment="1" applyProtection="1">
      <alignment vertical="center"/>
    </xf>
    <xf numFmtId="0" fontId="53" fillId="6" borderId="0" xfId="2" applyFont="1" applyFill="1" applyBorder="1" applyAlignment="1" applyProtection="1">
      <alignment horizontal="right" vertical="center"/>
    </xf>
    <xf numFmtId="173" fontId="53" fillId="6" borderId="0" xfId="2" applyNumberFormat="1" applyFont="1" applyFill="1" applyBorder="1" applyAlignment="1" applyProtection="1">
      <alignment horizontal="right" vertical="center"/>
    </xf>
    <xf numFmtId="0" fontId="4" fillId="0" borderId="0" xfId="2" applyFont="1" applyFill="1" applyBorder="1" applyProtection="1"/>
    <xf numFmtId="0" fontId="4" fillId="0" borderId="0" xfId="2" applyFont="1" applyAlignment="1" applyProtection="1">
      <alignment horizontal="right"/>
    </xf>
    <xf numFmtId="0" fontId="21" fillId="3" borderId="46" xfId="2" applyFont="1" applyFill="1" applyBorder="1" applyAlignment="1" applyProtection="1">
      <alignment horizontal="left"/>
      <protection locked="0"/>
    </xf>
    <xf numFmtId="0" fontId="43" fillId="0" borderId="0" xfId="2" applyFont="1" applyBorder="1" applyAlignment="1" applyProtection="1">
      <alignment horizontal="left" vertical="center"/>
    </xf>
    <xf numFmtId="0" fontId="1" fillId="0" borderId="32" xfId="2" applyFont="1" applyFill="1" applyBorder="1" applyAlignment="1" applyProtection="1"/>
    <xf numFmtId="0" fontId="21" fillId="3" borderId="23" xfId="2" applyFont="1" applyFill="1" applyBorder="1" applyAlignment="1" applyProtection="1">
      <alignment horizontal="center"/>
      <protection locked="0"/>
    </xf>
    <xf numFmtId="0" fontId="34" fillId="0" borderId="0" xfId="2" applyFont="1" applyFill="1" applyBorder="1" applyAlignment="1" applyProtection="1">
      <alignment horizontal="right"/>
    </xf>
    <xf numFmtId="39" fontId="47" fillId="2" borderId="39" xfId="2" applyNumberFormat="1" applyFont="1" applyFill="1" applyBorder="1" applyAlignment="1" applyProtection="1">
      <alignment horizontal="right"/>
    </xf>
    <xf numFmtId="0" fontId="51" fillId="5" borderId="0" xfId="2" applyFont="1" applyFill="1" applyBorder="1" applyAlignment="1" applyProtection="1">
      <alignment vertical="center"/>
    </xf>
    <xf numFmtId="39" fontId="34" fillId="3" borderId="23" xfId="2" applyNumberFormat="1" applyFont="1" applyFill="1" applyBorder="1" applyAlignment="1" applyProtection="1">
      <alignment horizontal="right"/>
      <protection locked="0"/>
    </xf>
    <xf numFmtId="49" fontId="38" fillId="7" borderId="47" xfId="2" applyNumberFormat="1" applyFont="1" applyFill="1" applyBorder="1" applyAlignment="1" applyProtection="1"/>
    <xf numFmtId="49" fontId="38" fillId="7" borderId="48" xfId="2" applyNumberFormat="1" applyFont="1" applyFill="1" applyBorder="1" applyAlignment="1" applyProtection="1"/>
    <xf numFmtId="49" fontId="38" fillId="7" borderId="49" xfId="2" applyNumberFormat="1" applyFont="1" applyFill="1" applyBorder="1" applyAlignment="1" applyProtection="1"/>
    <xf numFmtId="0" fontId="1" fillId="0" borderId="50" xfId="2" applyFont="1" applyFill="1" applyBorder="1" applyProtection="1"/>
    <xf numFmtId="0" fontId="42" fillId="0" borderId="50" xfId="2" applyFont="1" applyFill="1" applyBorder="1" applyProtection="1"/>
    <xf numFmtId="0" fontId="1" fillId="0" borderId="51" xfId="2" applyFont="1" applyFill="1" applyBorder="1" applyProtection="1"/>
    <xf numFmtId="0" fontId="1" fillId="0" borderId="0" xfId="2" applyFont="1" applyFill="1" applyBorder="1" applyAlignment="1" applyProtection="1">
      <alignment horizontal="left" vertical="top"/>
    </xf>
    <xf numFmtId="0" fontId="55" fillId="0" borderId="50" xfId="2" applyFont="1" applyFill="1" applyBorder="1" applyAlignment="1" applyProtection="1">
      <alignment horizontal="center"/>
    </xf>
    <xf numFmtId="0" fontId="55" fillId="0" borderId="0" xfId="2" applyFont="1" applyFill="1" applyBorder="1" applyAlignment="1" applyProtection="1">
      <alignment horizontal="center"/>
    </xf>
    <xf numFmtId="0" fontId="21" fillId="0" borderId="0" xfId="2" applyFont="1" applyFill="1" applyBorder="1" applyAlignment="1" applyProtection="1">
      <alignment vertical="top"/>
    </xf>
    <xf numFmtId="0" fontId="1" fillId="0" borderId="56" xfId="2" applyFont="1" applyFill="1" applyBorder="1" applyProtection="1"/>
    <xf numFmtId="0" fontId="1" fillId="0" borderId="57" xfId="2" applyFont="1" applyFill="1" applyBorder="1" applyProtection="1"/>
    <xf numFmtId="0" fontId="1" fillId="0" borderId="58" xfId="2" applyFont="1" applyFill="1" applyBorder="1" applyProtection="1"/>
    <xf numFmtId="49" fontId="38" fillId="7" borderId="47" xfId="2" applyNumberFormat="1" applyFont="1" applyFill="1" applyBorder="1" applyAlignment="1" applyProtection="1">
      <alignment horizontal="left"/>
    </xf>
    <xf numFmtId="49" fontId="38" fillId="7" borderId="48" xfId="2" applyNumberFormat="1" applyFont="1" applyFill="1" applyBorder="1" applyAlignment="1" applyProtection="1">
      <alignment horizontal="left"/>
    </xf>
    <xf numFmtId="49" fontId="38" fillId="7" borderId="49" xfId="2" applyNumberFormat="1" applyFont="1" applyFill="1" applyBorder="1" applyAlignment="1" applyProtection="1">
      <alignment horizontal="left"/>
    </xf>
    <xf numFmtId="49" fontId="38" fillId="0" borderId="0" xfId="2" applyNumberFormat="1" applyFont="1" applyFill="1" applyBorder="1" applyAlignment="1" applyProtection="1">
      <alignment horizontal="left"/>
    </xf>
    <xf numFmtId="0" fontId="43" fillId="0" borderId="0" xfId="2" applyFont="1" applyFill="1" applyBorder="1" applyAlignment="1" applyProtection="1">
      <alignment vertical="top" wrapText="1"/>
    </xf>
    <xf numFmtId="0" fontId="56" fillId="8" borderId="50" xfId="6" applyFill="1" applyBorder="1" applyAlignment="1" applyProtection="1">
      <alignment horizontal="left" vertical="top" wrapText="1"/>
    </xf>
    <xf numFmtId="0" fontId="56" fillId="8" borderId="0" xfId="6" applyFill="1" applyBorder="1" applyAlignment="1" applyProtection="1">
      <alignment horizontal="left" vertical="top" wrapText="1"/>
    </xf>
    <xf numFmtId="0" fontId="56" fillId="8" borderId="51" xfId="6" applyFill="1" applyBorder="1" applyAlignment="1" applyProtection="1">
      <alignment horizontal="left" vertical="top" wrapText="1"/>
    </xf>
    <xf numFmtId="0" fontId="1" fillId="8" borderId="0" xfId="2" applyFont="1" applyFill="1" applyBorder="1" applyProtection="1"/>
    <xf numFmtId="175" fontId="20" fillId="0" borderId="50" xfId="2" applyNumberFormat="1" applyFont="1" applyFill="1" applyBorder="1" applyAlignment="1" applyProtection="1">
      <alignment horizontal="center" wrapText="1"/>
    </xf>
    <xf numFmtId="175" fontId="20" fillId="0" borderId="30" xfId="2" applyNumberFormat="1" applyFont="1" applyFill="1" applyBorder="1" applyAlignment="1" applyProtection="1">
      <alignment horizontal="center" wrapText="1"/>
    </xf>
    <xf numFmtId="175" fontId="20" fillId="0" borderId="0" xfId="2" applyNumberFormat="1" applyFont="1" applyFill="1" applyBorder="1" applyAlignment="1" applyProtection="1">
      <alignment horizontal="center" wrapText="1"/>
    </xf>
    <xf numFmtId="175" fontId="20" fillId="0" borderId="30" xfId="2" applyNumberFormat="1" applyFont="1" applyFill="1" applyBorder="1" applyAlignment="1" applyProtection="1">
      <alignment wrapText="1"/>
    </xf>
    <xf numFmtId="175" fontId="20" fillId="8" borderId="51" xfId="2" applyNumberFormat="1" applyFont="1" applyFill="1" applyBorder="1" applyAlignment="1" applyProtection="1">
      <alignment horizontal="center"/>
    </xf>
    <xf numFmtId="39" fontId="40" fillId="3" borderId="61" xfId="2" applyNumberFormat="1" applyFont="1" applyFill="1" applyBorder="1" applyAlignment="1" applyProtection="1">
      <alignment horizontal="center"/>
      <protection locked="0"/>
    </xf>
    <xf numFmtId="39" fontId="40" fillId="3" borderId="20" xfId="2" applyNumberFormat="1" applyFont="1" applyFill="1" applyBorder="1" applyAlignment="1" applyProtection="1">
      <alignment horizontal="center"/>
      <protection locked="0"/>
    </xf>
    <xf numFmtId="39" fontId="40" fillId="3" borderId="23" xfId="2" applyNumberFormat="1" applyFont="1" applyFill="1" applyBorder="1" applyAlignment="1" applyProtection="1">
      <alignment horizontal="center"/>
      <protection locked="0"/>
    </xf>
    <xf numFmtId="39" fontId="40" fillId="3" borderId="23" xfId="2" applyNumberFormat="1" applyFont="1" applyFill="1" applyBorder="1" applyAlignment="1" applyProtection="1">
      <protection locked="0"/>
    </xf>
    <xf numFmtId="39" fontId="40" fillId="3" borderId="62" xfId="2" applyNumberFormat="1" applyFont="1" applyFill="1" applyBorder="1" applyAlignment="1" applyProtection="1">
      <alignment horizontal="center"/>
      <protection locked="0"/>
    </xf>
    <xf numFmtId="0" fontId="1" fillId="0" borderId="63" xfId="2" applyFont="1" applyFill="1" applyBorder="1" applyProtection="1"/>
    <xf numFmtId="0" fontId="1" fillId="0" borderId="64" xfId="2" applyFont="1" applyFill="1" applyBorder="1" applyProtection="1"/>
    <xf numFmtId="0" fontId="1" fillId="0" borderId="64" xfId="2" applyFont="1" applyFill="1" applyBorder="1" applyAlignment="1" applyProtection="1"/>
    <xf numFmtId="0" fontId="1" fillId="0" borderId="64" xfId="2" applyFont="1" applyFill="1" applyBorder="1" applyAlignment="1" applyProtection="1">
      <alignment horizontal="right"/>
    </xf>
    <xf numFmtId="0" fontId="4" fillId="0" borderId="64" xfId="2" applyFont="1" applyFill="1" applyBorder="1" applyProtection="1"/>
    <xf numFmtId="0" fontId="4" fillId="0" borderId="65" xfId="2" applyFont="1" applyFill="1" applyBorder="1" applyProtection="1"/>
    <xf numFmtId="0" fontId="43" fillId="0" borderId="32" xfId="2" applyFont="1" applyFill="1" applyBorder="1" applyAlignment="1" applyProtection="1">
      <alignment vertical="top" wrapText="1"/>
    </xf>
    <xf numFmtId="0" fontId="43" fillId="0" borderId="60" xfId="2" applyFont="1" applyFill="1" applyBorder="1" applyAlignment="1" applyProtection="1">
      <alignment vertical="top" wrapText="1"/>
    </xf>
    <xf numFmtId="49" fontId="38" fillId="0" borderId="50" xfId="2" applyNumberFormat="1" applyFont="1" applyFill="1" applyBorder="1" applyAlignment="1" applyProtection="1">
      <alignment horizontal="left"/>
    </xf>
    <xf numFmtId="49" fontId="38" fillId="0" borderId="51" xfId="2" applyNumberFormat="1" applyFont="1" applyFill="1" applyBorder="1" applyAlignment="1" applyProtection="1">
      <alignment horizontal="left"/>
    </xf>
    <xf numFmtId="0" fontId="4" fillId="0" borderId="50" xfId="2" applyFont="1" applyFill="1" applyBorder="1" applyAlignment="1" applyProtection="1">
      <alignment horizontal="right"/>
    </xf>
    <xf numFmtId="37" fontId="40" fillId="3" borderId="23" xfId="2" applyNumberFormat="1" applyFont="1" applyFill="1" applyBorder="1" applyAlignment="1" applyProtection="1">
      <alignment horizontal="center"/>
      <protection locked="0"/>
    </xf>
    <xf numFmtId="0" fontId="30" fillId="0" borderId="0" xfId="2" applyFont="1" applyFill="1" applyBorder="1" applyAlignment="1" applyProtection="1">
      <alignment vertical="center"/>
    </xf>
    <xf numFmtId="0" fontId="4" fillId="0" borderId="0" xfId="2" applyFont="1" applyFill="1" applyBorder="1" applyAlignment="1" applyProtection="1">
      <alignment horizontal="center" vertical="center" wrapText="1"/>
    </xf>
    <xf numFmtId="0" fontId="41" fillId="0" borderId="0" xfId="2" applyFont="1" applyFill="1" applyBorder="1" applyAlignment="1" applyProtection="1">
      <alignment horizontal="center" vertical="center" wrapText="1"/>
    </xf>
    <xf numFmtId="0" fontId="4" fillId="0" borderId="0" xfId="2" applyFont="1" applyFill="1" applyBorder="1" applyAlignment="1" applyProtection="1">
      <alignment horizontal="right" vertical="center"/>
    </xf>
    <xf numFmtId="39" fontId="47" fillId="2" borderId="39" xfId="2" applyNumberFormat="1" applyFont="1" applyFill="1" applyBorder="1" applyAlignment="1" applyProtection="1">
      <alignment horizontal="center" vertical="center"/>
    </xf>
    <xf numFmtId="39" fontId="47" fillId="2" borderId="8" xfId="2" applyNumberFormat="1" applyFont="1" applyFill="1" applyBorder="1" applyAlignment="1" applyProtection="1">
      <alignment horizontal="center" vertical="center"/>
    </xf>
    <xf numFmtId="0" fontId="34" fillId="0" borderId="50" xfId="2" applyFont="1" applyFill="1" applyBorder="1" applyProtection="1"/>
    <xf numFmtId="0" fontId="20" fillId="0" borderId="50" xfId="2" applyFont="1" applyFill="1" applyBorder="1" applyAlignment="1" applyProtection="1">
      <alignment horizontal="right"/>
    </xf>
    <xf numFmtId="0" fontId="34" fillId="0" borderId="0" xfId="2" applyFont="1" applyFill="1" applyBorder="1" applyAlignment="1" applyProtection="1">
      <alignment horizontal="center"/>
    </xf>
    <xf numFmtId="0" fontId="20" fillId="0" borderId="0"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xf>
    <xf numFmtId="0" fontId="57" fillId="0" borderId="0" xfId="2" applyFont="1" applyFill="1" applyBorder="1" applyAlignment="1" applyProtection="1">
      <alignment horizontal="center" wrapText="1"/>
    </xf>
    <xf numFmtId="0" fontId="57" fillId="0" borderId="30" xfId="2" applyFont="1" applyFill="1" applyBorder="1" applyAlignment="1" applyProtection="1">
      <alignment horizontal="center" wrapText="1"/>
    </xf>
    <xf numFmtId="0" fontId="20" fillId="0" borderId="51" xfId="2" applyFont="1" applyFill="1" applyBorder="1" applyAlignment="1" applyProtection="1">
      <alignment horizontal="center" vertical="center" wrapText="1"/>
    </xf>
    <xf numFmtId="4" fontId="40" fillId="3" borderId="22" xfId="2" applyNumberFormat="1" applyFont="1" applyFill="1" applyBorder="1" applyAlignment="1" applyProtection="1">
      <alignment horizontal="center" vertical="center"/>
      <protection locked="0"/>
    </xf>
    <xf numFmtId="3" fontId="40" fillId="3" borderId="23" xfId="2" applyNumberFormat="1" applyFont="1" applyFill="1" applyBorder="1" applyAlignment="1" applyProtection="1">
      <alignment horizontal="center" vertical="center"/>
      <protection locked="0"/>
    </xf>
    <xf numFmtId="3" fontId="40" fillId="3" borderId="20" xfId="2" applyNumberFormat="1" applyFont="1" applyFill="1" applyBorder="1" applyAlignment="1" applyProtection="1">
      <alignment horizontal="center" vertical="center"/>
      <protection locked="0"/>
    </xf>
    <xf numFmtId="0" fontId="40" fillId="3" borderId="23" xfId="2" applyFont="1" applyFill="1" applyBorder="1" applyAlignment="1" applyProtection="1">
      <protection locked="0"/>
    </xf>
    <xf numFmtId="49" fontId="40" fillId="3" borderId="23" xfId="2" applyNumberFormat="1" applyFont="1" applyFill="1" applyBorder="1" applyAlignment="1" applyProtection="1">
      <alignment horizontal="center" vertical="center" wrapText="1"/>
      <protection locked="0"/>
    </xf>
    <xf numFmtId="0" fontId="4" fillId="0" borderId="0" xfId="2" applyFont="1" applyFill="1" applyBorder="1" applyAlignment="1" applyProtection="1">
      <alignment horizontal="center" vertical="center"/>
    </xf>
    <xf numFmtId="0" fontId="43" fillId="0" borderId="0" xfId="2" applyFont="1" applyFill="1" applyBorder="1" applyAlignment="1" applyProtection="1">
      <alignment horizontal="center" vertical="center" wrapText="1"/>
    </xf>
    <xf numFmtId="0" fontId="43" fillId="0" borderId="51" xfId="2" applyFont="1" applyFill="1" applyBorder="1" applyAlignment="1" applyProtection="1">
      <alignment horizontal="center" vertical="center" wrapText="1"/>
    </xf>
    <xf numFmtId="4" fontId="40" fillId="3" borderId="23" xfId="2" applyNumberFormat="1" applyFont="1" applyFill="1" applyBorder="1" applyAlignment="1" applyProtection="1">
      <alignment horizontal="center" vertical="center"/>
      <protection locked="0"/>
    </xf>
    <xf numFmtId="0" fontId="1" fillId="0" borderId="73" xfId="2" applyFont="1" applyFill="1" applyBorder="1" applyProtection="1"/>
    <xf numFmtId="0" fontId="1" fillId="0" borderId="65" xfId="2" applyFont="1" applyFill="1" applyBorder="1" applyProtection="1"/>
    <xf numFmtId="0" fontId="1" fillId="0" borderId="0" xfId="2"/>
    <xf numFmtId="0" fontId="4" fillId="0" borderId="0" xfId="2" applyFont="1" applyFill="1" applyBorder="1" applyAlignment="1" applyProtection="1">
      <alignment horizontal="center"/>
    </xf>
    <xf numFmtId="177" fontId="1" fillId="2" borderId="33" xfId="2" applyNumberFormat="1" applyFont="1" applyFill="1" applyBorder="1" applyAlignment="1" applyProtection="1">
      <alignment horizontal="center"/>
    </xf>
    <xf numFmtId="10" fontId="1" fillId="2" borderId="33" xfId="5" applyNumberFormat="1" applyFont="1" applyFill="1" applyBorder="1" applyAlignment="1" applyProtection="1">
      <alignment horizontal="center"/>
    </xf>
    <xf numFmtId="178" fontId="1" fillId="2" borderId="75" xfId="2" applyNumberFormat="1" applyFont="1" applyFill="1" applyBorder="1" applyAlignment="1" applyProtection="1">
      <alignment horizontal="center" vertical="top"/>
    </xf>
    <xf numFmtId="178" fontId="1" fillId="2" borderId="76" xfId="2" applyNumberFormat="1" applyFont="1" applyFill="1" applyBorder="1" applyAlignment="1" applyProtection="1">
      <alignment vertical="top"/>
    </xf>
    <xf numFmtId="170" fontId="21" fillId="3" borderId="20" xfId="2" applyNumberFormat="1" applyFont="1" applyFill="1" applyBorder="1" applyAlignment="1" applyProtection="1">
      <alignment horizontal="center"/>
      <protection locked="0"/>
    </xf>
    <xf numFmtId="10" fontId="21" fillId="3" borderId="23" xfId="5" applyNumberFormat="1" applyFont="1" applyFill="1" applyBorder="1" applyAlignment="1" applyProtection="1">
      <alignment horizontal="center"/>
      <protection locked="0"/>
    </xf>
    <xf numFmtId="170" fontId="21" fillId="3" borderId="21" xfId="2" applyNumberFormat="1" applyFont="1" applyFill="1" applyBorder="1" applyAlignment="1" applyProtection="1">
      <alignment horizontal="center"/>
      <protection locked="0"/>
    </xf>
    <xf numFmtId="0" fontId="58" fillId="0" borderId="0" xfId="2" applyFont="1" applyFill="1" applyBorder="1" applyProtection="1"/>
    <xf numFmtId="172" fontId="1" fillId="2" borderId="38" xfId="2" applyNumberFormat="1" applyFont="1" applyFill="1" applyBorder="1" applyAlignment="1" applyProtection="1">
      <alignment horizontal="center"/>
    </xf>
    <xf numFmtId="172" fontId="21" fillId="3" borderId="0" xfId="2" applyNumberFormat="1" applyFont="1" applyFill="1" applyBorder="1" applyAlignment="1" applyProtection="1">
      <alignment horizontal="center"/>
      <protection locked="0"/>
    </xf>
    <xf numFmtId="170" fontId="21" fillId="3" borderId="26" xfId="2" applyNumberFormat="1" applyFont="1" applyFill="1" applyBorder="1" applyAlignment="1" applyProtection="1">
      <alignment horizontal="center"/>
      <protection locked="0"/>
    </xf>
    <xf numFmtId="172" fontId="21" fillId="3" borderId="23" xfId="2" applyNumberFormat="1" applyFont="1" applyFill="1" applyBorder="1" applyAlignment="1" applyProtection="1">
      <alignment horizontal="center"/>
      <protection locked="0"/>
    </xf>
    <xf numFmtId="170" fontId="21" fillId="3" borderId="23" xfId="2" applyNumberFormat="1" applyFont="1" applyFill="1" applyBorder="1" applyAlignment="1" applyProtection="1">
      <alignment horizontal="center"/>
      <protection locked="0"/>
    </xf>
    <xf numFmtId="0" fontId="1" fillId="0" borderId="0" xfId="2" applyFont="1" applyFill="1" applyBorder="1" applyAlignment="1" applyProtection="1">
      <alignment horizontal="center"/>
    </xf>
    <xf numFmtId="0" fontId="4" fillId="0" borderId="12" xfId="2" applyFont="1" applyFill="1" applyBorder="1" applyAlignment="1" applyProtection="1">
      <alignment horizontal="center"/>
    </xf>
    <xf numFmtId="0" fontId="1" fillId="0" borderId="0" xfId="2" applyAlignment="1">
      <alignment horizontal="center"/>
    </xf>
    <xf numFmtId="49" fontId="38" fillId="0" borderId="13" xfId="2" applyNumberFormat="1" applyFont="1" applyFill="1" applyBorder="1" applyAlignment="1" applyProtection="1">
      <alignment horizontal="center"/>
    </xf>
    <xf numFmtId="0" fontId="4" fillId="0" borderId="32" xfId="2" applyFont="1" applyFill="1" applyBorder="1" applyAlignment="1" applyProtection="1">
      <alignment horizontal="center"/>
    </xf>
    <xf numFmtId="0" fontId="43" fillId="0" borderId="0" xfId="2" applyFont="1" applyFill="1" applyBorder="1" applyAlignment="1" applyProtection="1">
      <alignment horizontal="center" wrapText="1"/>
    </xf>
    <xf numFmtId="0" fontId="43" fillId="0" borderId="30" xfId="2" applyFont="1" applyFill="1" applyBorder="1" applyAlignment="1" applyProtection="1">
      <alignment horizontal="center" wrapText="1"/>
    </xf>
    <xf numFmtId="0" fontId="4" fillId="0" borderId="30" xfId="2" applyFont="1" applyFill="1" applyBorder="1" applyAlignment="1" applyProtection="1">
      <alignment horizontal="center"/>
    </xf>
    <xf numFmtId="0" fontId="4" fillId="0" borderId="37" xfId="2" applyFont="1" applyFill="1" applyBorder="1" applyAlignment="1" applyProtection="1">
      <alignment horizontal="center"/>
    </xf>
    <xf numFmtId="0" fontId="1" fillId="2" borderId="39" xfId="2" applyNumberFormat="1" applyFont="1" applyFill="1" applyBorder="1" applyAlignment="1" applyProtection="1">
      <alignment horizontal="center"/>
    </xf>
    <xf numFmtId="2" fontId="1" fillId="2" borderId="9" xfId="2" applyNumberFormat="1" applyFont="1" applyFill="1" applyBorder="1" applyAlignment="1" applyProtection="1">
      <alignment horizontal="center"/>
    </xf>
    <xf numFmtId="2" fontId="1" fillId="2" borderId="33" xfId="2" applyNumberFormat="1" applyFont="1" applyFill="1" applyBorder="1" applyAlignment="1" applyProtection="1">
      <alignment horizontal="center"/>
    </xf>
    <xf numFmtId="1" fontId="1" fillId="2" borderId="39" xfId="2" applyNumberFormat="1" applyFont="1" applyFill="1" applyBorder="1" applyAlignment="1" applyProtection="1">
      <alignment horizontal="center"/>
    </xf>
    <xf numFmtId="172" fontId="1" fillId="2" borderId="33" xfId="2" applyNumberFormat="1" applyFont="1" applyFill="1" applyBorder="1" applyAlignment="1" applyProtection="1">
      <alignment horizontal="center"/>
    </xf>
    <xf numFmtId="172" fontId="1" fillId="2" borderId="39" xfId="2" applyNumberFormat="1" applyFont="1" applyFill="1" applyBorder="1" applyAlignment="1" applyProtection="1">
      <alignment horizontal="center"/>
    </xf>
    <xf numFmtId="10" fontId="1" fillId="2" borderId="39" xfId="5" applyNumberFormat="1" applyFont="1" applyFill="1" applyBorder="1" applyAlignment="1" applyProtection="1">
      <alignment horizontal="center"/>
    </xf>
    <xf numFmtId="172" fontId="1" fillId="2" borderId="79" xfId="5" applyNumberFormat="1" applyFont="1" applyFill="1" applyBorder="1" applyAlignment="1" applyProtection="1">
      <alignment horizontal="center" vertical="top"/>
    </xf>
    <xf numFmtId="0" fontId="21" fillId="3" borderId="20" xfId="2" applyFont="1" applyFill="1" applyBorder="1" applyAlignment="1" applyProtection="1">
      <alignment horizontal="center"/>
      <protection locked="0"/>
    </xf>
    <xf numFmtId="1" fontId="21" fillId="3" borderId="22" xfId="2" applyNumberFormat="1" applyFont="1" applyFill="1" applyBorder="1" applyAlignment="1" applyProtection="1">
      <alignment horizontal="center"/>
      <protection locked="0"/>
    </xf>
    <xf numFmtId="172" fontId="21" fillId="3" borderId="20" xfId="2" applyNumberFormat="1" applyFont="1" applyFill="1" applyBorder="1" applyAlignment="1" applyProtection="1">
      <alignment horizontal="center"/>
      <protection locked="0"/>
    </xf>
    <xf numFmtId="172" fontId="21" fillId="3" borderId="77" xfId="2" applyNumberFormat="1" applyFont="1" applyFill="1" applyBorder="1" applyAlignment="1" applyProtection="1">
      <alignment horizontal="center"/>
      <protection locked="0"/>
    </xf>
    <xf numFmtId="0" fontId="59" fillId="0" borderId="0" xfId="0" applyFont="1" applyAlignment="1">
      <alignment horizontal="left"/>
    </xf>
    <xf numFmtId="0" fontId="60" fillId="0" borderId="39" xfId="0" applyFont="1" applyFill="1" applyBorder="1" applyAlignment="1" applyProtection="1">
      <alignment horizontal="center" vertical="center" wrapText="1"/>
    </xf>
    <xf numFmtId="0" fontId="60" fillId="9" borderId="80" xfId="0" applyFont="1" applyFill="1" applyBorder="1" applyAlignment="1" applyProtection="1">
      <alignment horizontal="center" vertical="center" wrapText="1"/>
    </xf>
    <xf numFmtId="0" fontId="0" fillId="10" borderId="81" xfId="0" applyFill="1" applyBorder="1" applyAlignment="1" applyProtection="1">
      <alignment horizontal="center" vertical="center" wrapText="1"/>
    </xf>
    <xf numFmtId="0" fontId="0" fillId="10" borderId="82" xfId="0" applyFill="1" applyBorder="1" applyAlignment="1" applyProtection="1">
      <alignment horizontal="center" vertical="center" wrapText="1"/>
    </xf>
    <xf numFmtId="0" fontId="0" fillId="10" borderId="83" xfId="0" applyFill="1" applyBorder="1" applyAlignment="1" applyProtection="1">
      <alignment horizontal="center" vertical="center" wrapText="1"/>
    </xf>
    <xf numFmtId="3" fontId="0" fillId="11" borderId="84" xfId="0" applyNumberFormat="1" applyFill="1" applyBorder="1" applyAlignment="1" applyProtection="1">
      <alignment horizontal="center" vertical="center" wrapText="1"/>
    </xf>
    <xf numFmtId="3" fontId="0" fillId="11" borderId="82" xfId="0" applyNumberFormat="1" applyFill="1" applyBorder="1" applyAlignment="1" applyProtection="1">
      <alignment horizontal="center" vertical="center" wrapText="1"/>
    </xf>
    <xf numFmtId="0" fontId="0" fillId="11" borderId="82" xfId="0" applyFill="1" applyBorder="1" applyAlignment="1" applyProtection="1">
      <alignment horizontal="center" vertical="center" wrapText="1"/>
    </xf>
    <xf numFmtId="0" fontId="0" fillId="11" borderId="83" xfId="0" applyFill="1" applyBorder="1" applyAlignment="1" applyProtection="1">
      <alignment horizontal="center" vertical="center" wrapText="1"/>
    </xf>
    <xf numFmtId="176" fontId="0" fillId="11" borderId="84" xfId="0" applyNumberFormat="1" applyFill="1" applyBorder="1" applyAlignment="1" applyProtection="1">
      <alignment horizontal="center" vertical="center" wrapText="1"/>
    </xf>
    <xf numFmtId="176" fontId="0" fillId="11" borderId="82" xfId="0" applyNumberFormat="1" applyFill="1" applyBorder="1" applyAlignment="1" applyProtection="1">
      <alignment horizontal="center" vertical="center" wrapText="1"/>
    </xf>
    <xf numFmtId="176" fontId="61" fillId="11" borderId="85" xfId="0" applyNumberFormat="1" applyFont="1" applyFill="1" applyBorder="1" applyAlignment="1">
      <alignment horizontal="center" vertical="center" wrapText="1"/>
    </xf>
    <xf numFmtId="4" fontId="0" fillId="11" borderId="82" xfId="0" applyNumberFormat="1" applyFill="1" applyBorder="1" applyAlignment="1" applyProtection="1">
      <alignment horizontal="center" vertical="center" wrapText="1"/>
    </xf>
    <xf numFmtId="10" fontId="0" fillId="11" borderId="80" xfId="0" applyNumberFormat="1" applyFill="1" applyBorder="1" applyAlignment="1" applyProtection="1">
      <alignment horizontal="center" vertical="center" wrapText="1"/>
    </xf>
    <xf numFmtId="0" fontId="0" fillId="11" borderId="82" xfId="0" applyNumberFormat="1" applyFill="1" applyBorder="1" applyAlignment="1" applyProtection="1">
      <alignment horizontal="center" vertical="center" wrapText="1"/>
    </xf>
    <xf numFmtId="0" fontId="0" fillId="11" borderId="80" xfId="0" applyFill="1" applyBorder="1" applyAlignment="1" applyProtection="1">
      <alignment horizontal="center" vertical="center" wrapText="1"/>
    </xf>
    <xf numFmtId="0" fontId="62" fillId="0" borderId="39" xfId="0" applyNumberFormat="1" applyFont="1" applyFill="1" applyBorder="1" applyAlignment="1" applyProtection="1">
      <alignment horizontal="center" wrapText="1"/>
    </xf>
    <xf numFmtId="0" fontId="62" fillId="0" borderId="39" xfId="0" applyNumberFormat="1" applyFont="1" applyFill="1" applyBorder="1" applyAlignment="1" applyProtection="1">
      <alignment horizontal="right" vertical="center" wrapText="1"/>
    </xf>
    <xf numFmtId="1" fontId="0" fillId="0" borderId="39" xfId="0" applyNumberFormat="1" applyFill="1" applyBorder="1" applyAlignment="1" applyProtection="1">
      <alignment horizontal="center" vertical="center" wrapText="1"/>
    </xf>
    <xf numFmtId="49" fontId="62" fillId="0" borderId="39" xfId="0" applyNumberFormat="1" applyFont="1" applyFill="1" applyBorder="1" applyAlignment="1" applyProtection="1">
      <alignment horizontal="center" wrapText="1"/>
      <protection locked="0"/>
    </xf>
    <xf numFmtId="1" fontId="63" fillId="12" borderId="86" xfId="0" applyNumberFormat="1" applyFont="1" applyFill="1" applyBorder="1" applyAlignment="1" applyProtection="1">
      <alignment horizontal="center" wrapText="1"/>
      <protection locked="0"/>
    </xf>
    <xf numFmtId="1" fontId="63" fillId="12" borderId="87" xfId="0" applyNumberFormat="1" applyFont="1" applyFill="1" applyBorder="1" applyAlignment="1" applyProtection="1">
      <alignment horizontal="center" wrapText="1"/>
      <protection locked="0"/>
    </xf>
    <xf numFmtId="1" fontId="63" fillId="12" borderId="88" xfId="0" applyNumberFormat="1" applyFont="1" applyFill="1" applyBorder="1" applyAlignment="1" applyProtection="1">
      <alignment horizontal="center" wrapText="1"/>
      <protection locked="0"/>
    </xf>
    <xf numFmtId="0" fontId="63" fillId="12" borderId="89" xfId="0" applyNumberFormat="1" applyFont="1" applyFill="1" applyBorder="1" applyAlignment="1" applyProtection="1">
      <alignment horizontal="center" wrapText="1"/>
      <protection locked="0"/>
    </xf>
    <xf numFmtId="170" fontId="63" fillId="12" borderId="86" xfId="0" applyNumberFormat="1" applyFont="1" applyFill="1" applyBorder="1" applyAlignment="1" applyProtection="1">
      <alignment horizontal="center" wrapText="1"/>
      <protection locked="0"/>
    </xf>
    <xf numFmtId="3" fontId="63" fillId="12" borderId="86" xfId="0" applyNumberFormat="1" applyFont="1" applyFill="1" applyBorder="1" applyAlignment="1" applyProtection="1">
      <alignment horizontal="center" wrapText="1"/>
      <protection locked="0"/>
    </xf>
    <xf numFmtId="49" fontId="62" fillId="3" borderId="46" xfId="0" applyNumberFormat="1" applyFont="1" applyFill="1" applyBorder="1" applyAlignment="1" applyProtection="1">
      <alignment horizontal="center" wrapText="1"/>
      <protection locked="0"/>
    </xf>
    <xf numFmtId="0" fontId="63" fillId="12" borderId="86" xfId="0" applyNumberFormat="1" applyFont="1" applyFill="1" applyBorder="1" applyAlignment="1" applyProtection="1">
      <alignment horizontal="center" wrapText="1"/>
      <protection locked="0"/>
    </xf>
    <xf numFmtId="172" fontId="63" fillId="12" borderId="86" xfId="0" applyNumberFormat="1" applyFont="1" applyFill="1" applyBorder="1" applyAlignment="1" applyProtection="1">
      <alignment horizontal="center" wrapText="1"/>
      <protection locked="0"/>
    </xf>
    <xf numFmtId="172" fontId="63" fillId="12" borderId="88" xfId="0" applyNumberFormat="1" applyFont="1" applyFill="1" applyBorder="1" applyAlignment="1" applyProtection="1">
      <alignment horizontal="center" wrapText="1"/>
      <protection locked="0"/>
    </xf>
    <xf numFmtId="172" fontId="63" fillId="12" borderId="89" xfId="0" applyNumberFormat="1" applyFont="1" applyFill="1" applyBorder="1" applyAlignment="1" applyProtection="1">
      <alignment horizontal="center" wrapText="1"/>
      <protection locked="0"/>
    </xf>
    <xf numFmtId="9" fontId="62" fillId="3" borderId="29" xfId="1" applyFont="1" applyFill="1" applyBorder="1" applyAlignment="1" applyProtection="1">
      <alignment horizontal="center" wrapText="1"/>
      <protection locked="0"/>
    </xf>
    <xf numFmtId="0" fontId="63" fillId="12" borderId="36" xfId="0" applyNumberFormat="1" applyFont="1" applyFill="1" applyBorder="1" applyAlignment="1" applyProtection="1">
      <alignment horizontal="center" wrapText="1"/>
      <protection locked="0"/>
    </xf>
    <xf numFmtId="14" fontId="65" fillId="0" borderId="0" xfId="2" applyNumberFormat="1" applyFont="1" applyFill="1" applyBorder="1" applyAlignment="1" applyProtection="1">
      <alignment horizontal="left" vertical="top"/>
    </xf>
    <xf numFmtId="164" fontId="5" fillId="0" borderId="3" xfId="2" applyNumberFormat="1" applyFont="1" applyBorder="1" applyAlignment="1" applyProtection="1">
      <alignment horizontal="left"/>
      <protection hidden="1"/>
    </xf>
    <xf numFmtId="165" fontId="1" fillId="2" borderId="8" xfId="2" applyNumberFormat="1" applyFont="1" applyFill="1" applyBorder="1" applyAlignment="1" applyProtection="1">
      <alignment horizontal="center"/>
      <protection hidden="1"/>
    </xf>
    <xf numFmtId="165" fontId="1" fillId="2" borderId="9" xfId="2" applyNumberFormat="1" applyFont="1" applyFill="1" applyBorder="1" applyAlignment="1" applyProtection="1">
      <alignment horizontal="center"/>
      <protection hidden="1"/>
    </xf>
    <xf numFmtId="0" fontId="21" fillId="3" borderId="10" xfId="2" applyFont="1" applyFill="1" applyBorder="1" applyAlignment="1" applyProtection="1">
      <alignment horizontal="center"/>
      <protection hidden="1"/>
    </xf>
    <xf numFmtId="0" fontId="21" fillId="3" borderId="11" xfId="2" applyFont="1" applyFill="1" applyBorder="1" applyAlignment="1" applyProtection="1">
      <alignment horizontal="center"/>
      <protection hidden="1"/>
    </xf>
    <xf numFmtId="0" fontId="22" fillId="0" borderId="0" xfId="2" applyFont="1" applyBorder="1" applyAlignment="1" applyProtection="1">
      <alignment horizontal="center" vertical="center"/>
      <protection hidden="1"/>
    </xf>
    <xf numFmtId="0" fontId="2" fillId="0" borderId="0" xfId="2" applyFont="1" applyFill="1" applyBorder="1" applyAlignment="1" applyProtection="1">
      <alignment horizontal="left" vertical="top"/>
    </xf>
    <xf numFmtId="49" fontId="40" fillId="3" borderId="15" xfId="2" applyNumberFormat="1" applyFont="1" applyFill="1" applyBorder="1" applyAlignment="1" applyProtection="1">
      <alignment horizontal="left"/>
      <protection locked="0"/>
    </xf>
    <xf numFmtId="49" fontId="40" fillId="3" borderId="16" xfId="2" applyNumberFormat="1" applyFont="1" applyFill="1" applyBorder="1" applyAlignment="1" applyProtection="1">
      <alignment horizontal="left"/>
      <protection locked="0"/>
    </xf>
    <xf numFmtId="49" fontId="40" fillId="3" borderId="17" xfId="2" applyNumberFormat="1" applyFont="1" applyFill="1" applyBorder="1" applyAlignment="1" applyProtection="1">
      <alignment horizontal="left"/>
      <protection locked="0"/>
    </xf>
    <xf numFmtId="49" fontId="40" fillId="3" borderId="20" xfId="2" applyNumberFormat="1" applyFont="1" applyFill="1" applyBorder="1" applyAlignment="1" applyProtection="1">
      <alignment horizontal="left"/>
      <protection locked="0"/>
    </xf>
    <xf numFmtId="49" fontId="40" fillId="3" borderId="21" xfId="2" applyNumberFormat="1" applyFont="1" applyFill="1" applyBorder="1" applyAlignment="1" applyProtection="1">
      <alignment horizontal="left"/>
      <protection locked="0"/>
    </xf>
    <xf numFmtId="49" fontId="40" fillId="3" borderId="22" xfId="2" applyNumberFormat="1" applyFont="1" applyFill="1" applyBorder="1" applyAlignment="1" applyProtection="1">
      <alignment horizontal="left"/>
      <protection locked="0"/>
    </xf>
    <xf numFmtId="0" fontId="20" fillId="0" borderId="32" xfId="2" applyFont="1" applyFill="1" applyBorder="1" applyAlignment="1" applyProtection="1">
      <alignment horizontal="center"/>
    </xf>
    <xf numFmtId="0" fontId="40" fillId="3" borderId="23" xfId="2" applyFont="1" applyFill="1" applyBorder="1" applyAlignment="1" applyProtection="1">
      <alignment horizontal="center"/>
      <protection locked="0"/>
    </xf>
    <xf numFmtId="170" fontId="40" fillId="3" borderId="23" xfId="2" applyNumberFormat="1" applyFont="1" applyFill="1" applyBorder="1" applyAlignment="1" applyProtection="1">
      <alignment horizontal="center"/>
      <protection locked="0"/>
    </xf>
    <xf numFmtId="171" fontId="47" fillId="2" borderId="33" xfId="2" applyNumberFormat="1" applyFont="1" applyFill="1" applyBorder="1" applyAlignment="1" applyProtection="1">
      <alignment horizontal="center"/>
    </xf>
    <xf numFmtId="171" fontId="47" fillId="2" borderId="9" xfId="2" applyNumberFormat="1" applyFont="1" applyFill="1" applyBorder="1" applyAlignment="1" applyProtection="1">
      <alignment horizontal="center"/>
    </xf>
    <xf numFmtId="39" fontId="47" fillId="2" borderId="34" xfId="2" applyNumberFormat="1" applyFont="1" applyFill="1" applyBorder="1" applyAlignment="1" applyProtection="1">
      <alignment horizontal="right" vertical="center"/>
    </xf>
    <xf numFmtId="39" fontId="47" fillId="2" borderId="35" xfId="2" applyNumberFormat="1" applyFont="1" applyFill="1" applyBorder="1" applyAlignment="1" applyProtection="1">
      <alignment horizontal="right" vertical="center"/>
    </xf>
    <xf numFmtId="39" fontId="47" fillId="2" borderId="36" xfId="2" applyNumberFormat="1" applyFont="1" applyFill="1" applyBorder="1" applyAlignment="1" applyProtection="1">
      <alignment horizontal="right" vertical="center"/>
    </xf>
    <xf numFmtId="0" fontId="40" fillId="3" borderId="20" xfId="2" applyFont="1" applyFill="1" applyBorder="1" applyAlignment="1" applyProtection="1">
      <alignment horizontal="center"/>
      <protection locked="0"/>
    </xf>
    <xf numFmtId="0" fontId="40" fillId="3" borderId="22" xfId="2" applyFont="1" applyFill="1" applyBorder="1" applyAlignment="1" applyProtection="1">
      <alignment horizontal="center"/>
      <protection locked="0"/>
    </xf>
    <xf numFmtId="171" fontId="47" fillId="2" borderId="8" xfId="2" applyNumberFormat="1" applyFont="1" applyFill="1" applyBorder="1" applyAlignment="1" applyProtection="1">
      <alignment horizontal="center"/>
    </xf>
    <xf numFmtId="0" fontId="20" fillId="0" borderId="32" xfId="2" applyFont="1" applyFill="1" applyBorder="1" applyAlignment="1" applyProtection="1">
      <alignment horizontal="center" vertical="center" wrapText="1"/>
    </xf>
    <xf numFmtId="0" fontId="20" fillId="0" borderId="30" xfId="2" applyFont="1" applyFill="1" applyBorder="1" applyAlignment="1" applyProtection="1">
      <alignment horizontal="center" vertical="center" wrapText="1"/>
    </xf>
    <xf numFmtId="0" fontId="20" fillId="0" borderId="37" xfId="2" applyFont="1" applyFill="1" applyBorder="1" applyAlignment="1" applyProtection="1">
      <alignment horizontal="center" vertical="center" wrapText="1"/>
    </xf>
    <xf numFmtId="0" fontId="42" fillId="0" borderId="30" xfId="2" applyFont="1" applyBorder="1" applyAlignment="1" applyProtection="1">
      <alignment horizontal="center" wrapText="1"/>
    </xf>
    <xf numFmtId="173" fontId="51" fillId="5" borderId="0" xfId="2" applyNumberFormat="1" applyFont="1" applyFill="1" applyBorder="1" applyAlignment="1" applyProtection="1">
      <alignment horizontal="right" vertical="center"/>
    </xf>
    <xf numFmtId="0" fontId="54" fillId="3" borderId="52" xfId="2" applyFont="1" applyFill="1" applyBorder="1" applyAlignment="1" applyProtection="1">
      <alignment horizontal="center"/>
      <protection locked="0"/>
    </xf>
    <xf numFmtId="0" fontId="54" fillId="3" borderId="22" xfId="2" applyFont="1" applyFill="1" applyBorder="1" applyAlignment="1" applyProtection="1">
      <alignment horizontal="center"/>
      <protection locked="0"/>
    </xf>
    <xf numFmtId="0" fontId="4" fillId="0" borderId="53" xfId="2" applyFont="1" applyFill="1" applyBorder="1" applyAlignment="1" applyProtection="1">
      <alignment horizontal="left"/>
    </xf>
    <xf numFmtId="0" fontId="4" fillId="0" borderId="30" xfId="2" applyFont="1" applyFill="1" applyBorder="1" applyAlignment="1" applyProtection="1">
      <alignment horizontal="left"/>
    </xf>
    <xf numFmtId="0" fontId="4" fillId="0" borderId="54" xfId="2" applyFont="1" applyFill="1" applyBorder="1" applyAlignment="1" applyProtection="1">
      <alignment horizontal="left"/>
    </xf>
    <xf numFmtId="0" fontId="21" fillId="3" borderId="26" xfId="2" applyFont="1" applyFill="1" applyBorder="1" applyAlignment="1" applyProtection="1">
      <alignment horizontal="center" vertical="top" wrapText="1"/>
      <protection locked="0"/>
    </xf>
    <xf numFmtId="0" fontId="21" fillId="3" borderId="27" xfId="2" applyFont="1" applyFill="1" applyBorder="1" applyAlignment="1" applyProtection="1">
      <alignment horizontal="center" vertical="top" wrapText="1"/>
      <protection locked="0"/>
    </xf>
    <xf numFmtId="0" fontId="21" fillId="3" borderId="55" xfId="2" applyFont="1" applyFill="1" applyBorder="1" applyAlignment="1" applyProtection="1">
      <alignment horizontal="center" vertical="top" wrapText="1"/>
      <protection locked="0"/>
    </xf>
    <xf numFmtId="0" fontId="21" fillId="3" borderId="43" xfId="2" applyFont="1" applyFill="1" applyBorder="1" applyAlignment="1" applyProtection="1">
      <alignment horizontal="center" vertical="top" wrapText="1"/>
      <protection locked="0"/>
    </xf>
    <xf numFmtId="0" fontId="21" fillId="3" borderId="0" xfId="2" applyFont="1" applyFill="1" applyBorder="1" applyAlignment="1" applyProtection="1">
      <alignment horizontal="center" vertical="top" wrapText="1"/>
      <protection locked="0"/>
    </xf>
    <xf numFmtId="0" fontId="21" fillId="3" borderId="51" xfId="2" applyFont="1" applyFill="1" applyBorder="1" applyAlignment="1" applyProtection="1">
      <alignment horizontal="center" vertical="top" wrapText="1"/>
      <protection locked="0"/>
    </xf>
    <xf numFmtId="0" fontId="21" fillId="3" borderId="29" xfId="2" applyFont="1" applyFill="1" applyBorder="1" applyAlignment="1" applyProtection="1">
      <alignment horizontal="center" vertical="top" wrapText="1"/>
      <protection locked="0"/>
    </xf>
    <xf numFmtId="0" fontId="21" fillId="3" borderId="30" xfId="2" applyFont="1" applyFill="1" applyBorder="1" applyAlignment="1" applyProtection="1">
      <alignment horizontal="center" vertical="top" wrapText="1"/>
      <protection locked="0"/>
    </xf>
    <xf numFmtId="0" fontId="21" fillId="3" borderId="54" xfId="2" applyFont="1" applyFill="1" applyBorder="1" applyAlignment="1" applyProtection="1">
      <alignment horizontal="center" vertical="top" wrapText="1"/>
      <protection locked="0"/>
    </xf>
    <xf numFmtId="39" fontId="34" fillId="3" borderId="26" xfId="2" applyNumberFormat="1" applyFont="1" applyFill="1" applyBorder="1" applyAlignment="1" applyProtection="1">
      <alignment horizontal="center"/>
      <protection locked="0"/>
    </xf>
    <xf numFmtId="39" fontId="34" fillId="3" borderId="27" xfId="2" applyNumberFormat="1" applyFont="1" applyFill="1" applyBorder="1" applyAlignment="1" applyProtection="1">
      <alignment horizontal="center"/>
      <protection locked="0"/>
    </xf>
    <xf numFmtId="39" fontId="34" fillId="3" borderId="28" xfId="2" applyNumberFormat="1" applyFont="1" applyFill="1" applyBorder="1" applyAlignment="1" applyProtection="1">
      <alignment horizontal="center"/>
      <protection locked="0"/>
    </xf>
    <xf numFmtId="39" fontId="34" fillId="3" borderId="43" xfId="2" applyNumberFormat="1" applyFont="1" applyFill="1" applyBorder="1" applyAlignment="1" applyProtection="1">
      <alignment horizontal="center"/>
      <protection locked="0"/>
    </xf>
    <xf numFmtId="39" fontId="34" fillId="3" borderId="0" xfId="2" applyNumberFormat="1" applyFont="1" applyFill="1" applyBorder="1" applyAlignment="1" applyProtection="1">
      <alignment horizontal="center"/>
      <protection locked="0"/>
    </xf>
    <xf numFmtId="39" fontId="34" fillId="3" borderId="44" xfId="2" applyNumberFormat="1" applyFont="1" applyFill="1" applyBorder="1" applyAlignment="1" applyProtection="1">
      <alignment horizontal="center"/>
      <protection locked="0"/>
    </xf>
    <xf numFmtId="39" fontId="34" fillId="3" borderId="29" xfId="2" applyNumberFormat="1" applyFont="1" applyFill="1" applyBorder="1" applyAlignment="1" applyProtection="1">
      <alignment horizontal="center"/>
      <protection locked="0"/>
    </xf>
    <xf numFmtId="39" fontId="34" fillId="3" borderId="30" xfId="2" applyNumberFormat="1" applyFont="1" applyFill="1" applyBorder="1" applyAlignment="1" applyProtection="1">
      <alignment horizontal="center"/>
      <protection locked="0"/>
    </xf>
    <xf numFmtId="39" fontId="34" fillId="3" borderId="31" xfId="2" applyNumberFormat="1" applyFont="1" applyFill="1" applyBorder="1" applyAlignment="1" applyProtection="1">
      <alignment horizontal="center"/>
      <protection locked="0"/>
    </xf>
    <xf numFmtId="0" fontId="42" fillId="0" borderId="59" xfId="2" applyFont="1" applyFill="1" applyBorder="1" applyAlignment="1" applyProtection="1">
      <alignment horizontal="left" vertical="top" wrapText="1"/>
    </xf>
    <xf numFmtId="0" fontId="42" fillId="0" borderId="32" xfId="2" applyFont="1" applyFill="1" applyBorder="1" applyAlignment="1" applyProtection="1">
      <alignment horizontal="left" vertical="top" wrapText="1"/>
    </xf>
    <xf numFmtId="0" fontId="42" fillId="0" borderId="60" xfId="2" applyFont="1" applyFill="1" applyBorder="1" applyAlignment="1" applyProtection="1">
      <alignment horizontal="left" vertical="top" wrapText="1"/>
    </xf>
    <xf numFmtId="2" fontId="21" fillId="3" borderId="41" xfId="2" applyNumberFormat="1" applyFont="1" applyFill="1" applyBorder="1" applyAlignment="1" applyProtection="1">
      <alignment horizontal="center"/>
      <protection locked="0"/>
    </xf>
    <xf numFmtId="2" fontId="21" fillId="3" borderId="32" xfId="2" applyNumberFormat="1" applyFont="1" applyFill="1" applyBorder="1" applyAlignment="1" applyProtection="1">
      <alignment horizontal="center"/>
      <protection locked="0"/>
    </xf>
    <xf numFmtId="2" fontId="21" fillId="3" borderId="42" xfId="2" applyNumberFormat="1" applyFont="1" applyFill="1" applyBorder="1" applyAlignment="1" applyProtection="1">
      <alignment horizontal="center"/>
      <protection locked="0"/>
    </xf>
    <xf numFmtId="2" fontId="21" fillId="3" borderId="43" xfId="2" applyNumberFormat="1" applyFont="1" applyFill="1" applyBorder="1" applyAlignment="1" applyProtection="1">
      <alignment horizontal="center"/>
      <protection locked="0"/>
    </xf>
    <xf numFmtId="2" fontId="21" fillId="3" borderId="0" xfId="2" applyNumberFormat="1" applyFont="1" applyFill="1" applyBorder="1" applyAlignment="1" applyProtection="1">
      <alignment horizontal="center"/>
      <protection locked="0"/>
    </xf>
    <xf numFmtId="2" fontId="21" fillId="3" borderId="44" xfId="2" applyNumberFormat="1" applyFont="1" applyFill="1" applyBorder="1" applyAlignment="1" applyProtection="1">
      <alignment horizontal="center"/>
      <protection locked="0"/>
    </xf>
    <xf numFmtId="2" fontId="21" fillId="3" borderId="29" xfId="2" applyNumberFormat="1" applyFont="1" applyFill="1" applyBorder="1" applyAlignment="1" applyProtection="1">
      <alignment horizontal="center"/>
      <protection locked="0"/>
    </xf>
    <xf numFmtId="2" fontId="21" fillId="3" borderId="30" xfId="2" applyNumberFormat="1" applyFont="1" applyFill="1" applyBorder="1" applyAlignment="1" applyProtection="1">
      <alignment horizontal="center"/>
      <protection locked="0"/>
    </xf>
    <xf numFmtId="2" fontId="21" fillId="3" borderId="31" xfId="2" applyNumberFormat="1" applyFont="1" applyFill="1" applyBorder="1" applyAlignment="1" applyProtection="1">
      <alignment horizontal="center"/>
      <protection locked="0"/>
    </xf>
    <xf numFmtId="0" fontId="54" fillId="3" borderId="15" xfId="2" applyFont="1" applyFill="1" applyBorder="1" applyAlignment="1" applyProtection="1">
      <alignment horizontal="center"/>
      <protection locked="0"/>
    </xf>
    <xf numFmtId="0" fontId="54" fillId="3" borderId="17" xfId="2" applyFont="1" applyFill="1" applyBorder="1" applyAlignment="1" applyProtection="1">
      <alignment horizontal="center"/>
      <protection locked="0"/>
    </xf>
    <xf numFmtId="2" fontId="21" fillId="3" borderId="26" xfId="2" applyNumberFormat="1" applyFont="1" applyFill="1" applyBorder="1" applyAlignment="1" applyProtection="1">
      <alignment horizontal="center"/>
      <protection locked="0"/>
    </xf>
    <xf numFmtId="2" fontId="21" fillId="3" borderId="28" xfId="2" applyNumberFormat="1" applyFont="1" applyFill="1" applyBorder="1" applyAlignment="1" applyProtection="1">
      <alignment horizontal="center"/>
      <protection locked="0"/>
    </xf>
    <xf numFmtId="0" fontId="20" fillId="0" borderId="0" xfId="2" applyFont="1" applyFill="1" applyBorder="1" applyAlignment="1" applyProtection="1">
      <alignment horizontal="center" vertical="center"/>
    </xf>
    <xf numFmtId="0" fontId="20" fillId="0" borderId="37"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xf>
    <xf numFmtId="0" fontId="43" fillId="0" borderId="27" xfId="2" applyFont="1" applyFill="1" applyBorder="1" applyAlignment="1" applyProtection="1">
      <alignment horizontal="left" vertical="center" wrapText="1"/>
    </xf>
    <xf numFmtId="175" fontId="20" fillId="0" borderId="30" xfId="2" applyNumberFormat="1" applyFont="1" applyFill="1" applyBorder="1" applyAlignment="1" applyProtection="1">
      <alignment horizontal="center" wrapText="1"/>
    </xf>
    <xf numFmtId="39" fontId="40" fillId="3" borderId="20" xfId="2" applyNumberFormat="1" applyFont="1" applyFill="1" applyBorder="1" applyAlignment="1" applyProtection="1">
      <alignment horizontal="center"/>
      <protection locked="0"/>
    </xf>
    <xf numFmtId="39" fontId="40" fillId="3" borderId="22" xfId="2" applyNumberFormat="1" applyFont="1" applyFill="1" applyBorder="1" applyAlignment="1" applyProtection="1">
      <alignment horizontal="center"/>
      <protection locked="0"/>
    </xf>
    <xf numFmtId="39" fontId="40" fillId="3" borderId="21" xfId="2" applyNumberFormat="1" applyFont="1" applyFill="1" applyBorder="1" applyAlignment="1" applyProtection="1">
      <alignment horizontal="center"/>
      <protection locked="0"/>
    </xf>
    <xf numFmtId="0" fontId="43" fillId="0" borderId="59" xfId="2" applyFont="1" applyFill="1" applyBorder="1" applyAlignment="1" applyProtection="1">
      <alignment horizontal="center" vertical="top" wrapText="1"/>
    </xf>
    <xf numFmtId="0" fontId="43" fillId="0" borderId="32" xfId="2" applyFont="1" applyFill="1" applyBorder="1" applyAlignment="1" applyProtection="1">
      <alignment horizontal="center" vertical="top" wrapText="1"/>
    </xf>
    <xf numFmtId="0" fontId="20" fillId="0" borderId="0" xfId="2" applyFont="1" applyFill="1" applyBorder="1" applyAlignment="1" applyProtection="1">
      <alignment horizontal="center" wrapText="1"/>
    </xf>
    <xf numFmtId="0" fontId="20" fillId="0" borderId="51" xfId="2" applyFont="1" applyFill="1" applyBorder="1" applyAlignment="1" applyProtection="1">
      <alignment horizontal="center" vertical="center" wrapText="1"/>
    </xf>
    <xf numFmtId="0" fontId="42" fillId="0" borderId="0" xfId="2" applyFont="1" applyFill="1" applyBorder="1" applyAlignment="1" applyProtection="1">
      <alignment horizontal="center" wrapText="1"/>
    </xf>
    <xf numFmtId="0" fontId="40" fillId="3" borderId="66" xfId="2" applyFont="1" applyFill="1" applyBorder="1" applyAlignment="1" applyProtection="1">
      <alignment horizontal="center" vertical="top"/>
      <protection locked="0"/>
    </xf>
    <xf numFmtId="0" fontId="40" fillId="3" borderId="46" xfId="2" applyFont="1" applyFill="1" applyBorder="1" applyAlignment="1" applyProtection="1">
      <alignment horizontal="center" vertical="top"/>
      <protection locked="0"/>
    </xf>
    <xf numFmtId="3" fontId="40" fillId="3" borderId="66" xfId="2" applyNumberFormat="1" applyFont="1" applyFill="1" applyBorder="1" applyAlignment="1" applyProtection="1">
      <alignment horizontal="center" vertical="center"/>
      <protection locked="0"/>
    </xf>
    <xf numFmtId="3" fontId="40" fillId="3" borderId="68" xfId="2" applyNumberFormat="1" applyFont="1" applyFill="1" applyBorder="1" applyAlignment="1" applyProtection="1">
      <alignment horizontal="center" vertical="center"/>
      <protection locked="0"/>
    </xf>
    <xf numFmtId="3" fontId="40" fillId="3" borderId="46" xfId="2" applyNumberFormat="1" applyFont="1" applyFill="1" applyBorder="1" applyAlignment="1" applyProtection="1">
      <alignment horizontal="center" vertical="center"/>
      <protection locked="0"/>
    </xf>
    <xf numFmtId="49" fontId="40" fillId="3" borderId="66" xfId="2" applyNumberFormat="1" applyFont="1" applyFill="1" applyBorder="1" applyAlignment="1" applyProtection="1">
      <alignment horizontal="center" vertical="center"/>
      <protection locked="0"/>
    </xf>
    <xf numFmtId="49" fontId="40" fillId="3" borderId="68" xfId="2" applyNumberFormat="1" applyFont="1" applyFill="1" applyBorder="1" applyAlignment="1" applyProtection="1">
      <alignment horizontal="center" vertical="center"/>
      <protection locked="0"/>
    </xf>
    <xf numFmtId="49" fontId="40" fillId="3" borderId="46" xfId="2" applyNumberFormat="1" applyFont="1" applyFill="1" applyBorder="1" applyAlignment="1" applyProtection="1">
      <alignment horizontal="center" vertical="center"/>
      <protection locked="0"/>
    </xf>
    <xf numFmtId="3" fontId="40" fillId="3" borderId="26" xfId="2" applyNumberFormat="1" applyFont="1" applyFill="1" applyBorder="1" applyAlignment="1" applyProtection="1">
      <alignment horizontal="center" vertical="center"/>
      <protection locked="0"/>
    </xf>
    <xf numFmtId="3" fontId="40" fillId="3" borderId="43" xfId="2" applyNumberFormat="1" applyFont="1" applyFill="1" applyBorder="1" applyAlignment="1" applyProtection="1">
      <alignment horizontal="center" vertical="center"/>
      <protection locked="0"/>
    </xf>
    <xf numFmtId="3" fontId="40" fillId="3" borderId="29" xfId="2" applyNumberFormat="1" applyFont="1" applyFill="1" applyBorder="1" applyAlignment="1" applyProtection="1">
      <alignment horizontal="center" vertical="center"/>
      <protection locked="0"/>
    </xf>
    <xf numFmtId="176" fontId="40" fillId="3" borderId="66" xfId="2" applyNumberFormat="1" applyFont="1" applyFill="1" applyBorder="1" applyAlignment="1" applyProtection="1">
      <alignment horizontal="center" vertical="center"/>
      <protection locked="0"/>
    </xf>
    <xf numFmtId="176" fontId="40" fillId="3" borderId="68" xfId="2" applyNumberFormat="1" applyFont="1" applyFill="1" applyBorder="1" applyAlignment="1" applyProtection="1">
      <alignment horizontal="center" vertical="center"/>
      <protection locked="0"/>
    </xf>
    <xf numFmtId="176" fontId="40" fillId="3" borderId="46" xfId="2" applyNumberFormat="1" applyFont="1" applyFill="1" applyBorder="1" applyAlignment="1" applyProtection="1">
      <alignment horizontal="center" vertical="center"/>
      <protection locked="0"/>
    </xf>
    <xf numFmtId="39" fontId="47" fillId="2" borderId="67" xfId="2" applyNumberFormat="1" applyFont="1" applyFill="1" applyBorder="1" applyAlignment="1" applyProtection="1">
      <alignment horizontal="center" vertical="center"/>
    </xf>
    <xf numFmtId="39" fontId="47" fillId="2" borderId="69" xfId="2" applyNumberFormat="1" applyFont="1" applyFill="1" applyBorder="1" applyAlignment="1" applyProtection="1">
      <alignment horizontal="center" vertical="center"/>
    </xf>
    <xf numFmtId="39" fontId="47" fillId="2" borderId="70" xfId="2" applyNumberFormat="1" applyFont="1" applyFill="1" applyBorder="1" applyAlignment="1" applyProtection="1">
      <alignment horizontal="center" vertical="center"/>
    </xf>
    <xf numFmtId="0" fontId="40" fillId="3" borderId="66" xfId="2" applyFont="1" applyFill="1" applyBorder="1" applyAlignment="1" applyProtection="1">
      <alignment horizontal="center" vertical="center" wrapText="1"/>
      <protection locked="0"/>
    </xf>
    <xf numFmtId="0" fontId="40" fillId="3" borderId="46" xfId="2" applyFont="1" applyFill="1" applyBorder="1" applyAlignment="1" applyProtection="1">
      <alignment horizontal="center" vertical="center" wrapText="1"/>
      <protection locked="0"/>
    </xf>
    <xf numFmtId="3" fontId="40" fillId="3" borderId="23" xfId="2" applyNumberFormat="1" applyFont="1" applyFill="1" applyBorder="1" applyAlignment="1" applyProtection="1">
      <alignment horizontal="center" vertical="center"/>
      <protection locked="0"/>
    </xf>
    <xf numFmtId="39" fontId="47" fillId="2" borderId="71" xfId="2" applyNumberFormat="1" applyFont="1" applyFill="1" applyBorder="1" applyAlignment="1" applyProtection="1">
      <alignment horizontal="center" vertical="center"/>
    </xf>
    <xf numFmtId="39" fontId="47" fillId="2" borderId="51" xfId="2" applyNumberFormat="1" applyFont="1" applyFill="1" applyBorder="1" applyAlignment="1" applyProtection="1">
      <alignment horizontal="center" vertical="center"/>
    </xf>
    <xf numFmtId="39" fontId="47" fillId="2" borderId="72" xfId="2" applyNumberFormat="1" applyFont="1" applyFill="1" applyBorder="1" applyAlignment="1" applyProtection="1">
      <alignment horizontal="center" vertical="center"/>
    </xf>
    <xf numFmtId="0" fontId="40" fillId="3" borderId="20" xfId="2" applyFont="1" applyFill="1" applyBorder="1" applyAlignment="1" applyProtection="1">
      <alignment horizontal="center" vertical="center" wrapText="1"/>
      <protection locked="0"/>
    </xf>
    <xf numFmtId="0" fontId="40" fillId="3" borderId="20" xfId="2" applyFont="1" applyFill="1" applyBorder="1" applyAlignment="1" applyProtection="1">
      <alignment horizontal="center" vertical="top"/>
      <protection locked="0"/>
    </xf>
    <xf numFmtId="0" fontId="40" fillId="3" borderId="23" xfId="2" applyFont="1" applyFill="1" applyBorder="1" applyAlignment="1" applyProtection="1">
      <alignment horizontal="center" vertical="top"/>
      <protection locked="0"/>
    </xf>
    <xf numFmtId="49" fontId="40" fillId="3" borderId="23" xfId="2" applyNumberFormat="1" applyFont="1" applyFill="1" applyBorder="1" applyAlignment="1" applyProtection="1">
      <alignment horizontal="center" vertical="center"/>
      <protection locked="0"/>
    </xf>
    <xf numFmtId="176" fontId="40" fillId="3" borderId="23" xfId="2" applyNumberFormat="1" applyFont="1" applyFill="1" applyBorder="1" applyAlignment="1" applyProtection="1">
      <alignment horizontal="center" vertical="center"/>
      <protection locked="0"/>
    </xf>
    <xf numFmtId="0" fontId="4" fillId="0" borderId="16" xfId="2" applyFont="1" applyFill="1" applyBorder="1" applyAlignment="1" applyProtection="1">
      <alignment horizontal="center"/>
    </xf>
    <xf numFmtId="0" fontId="4" fillId="0" borderId="74" xfId="2" applyFont="1" applyFill="1" applyBorder="1" applyAlignment="1" applyProtection="1">
      <alignment horizontal="center"/>
    </xf>
    <xf numFmtId="49" fontId="1" fillId="2" borderId="33" xfId="2" applyNumberFormat="1" applyFont="1" applyFill="1" applyBorder="1" applyAlignment="1" applyProtection="1">
      <alignment horizontal="center"/>
    </xf>
    <xf numFmtId="49" fontId="1" fillId="2" borderId="9" xfId="2" applyNumberFormat="1" applyFont="1" applyFill="1" applyBorder="1" applyAlignment="1" applyProtection="1">
      <alignment horizontal="center"/>
    </xf>
    <xf numFmtId="177" fontId="1" fillId="2" borderId="33" xfId="2" applyNumberFormat="1" applyFont="1" applyFill="1" applyBorder="1" applyAlignment="1" applyProtection="1">
      <alignment horizontal="center"/>
    </xf>
    <xf numFmtId="177" fontId="1" fillId="2" borderId="9" xfId="2" applyNumberFormat="1" applyFont="1" applyFill="1" applyBorder="1" applyAlignment="1" applyProtection="1">
      <alignment horizontal="center"/>
    </xf>
    <xf numFmtId="172" fontId="1" fillId="2" borderId="33" xfId="2" applyNumberFormat="1" applyFont="1" applyFill="1" applyBorder="1" applyAlignment="1" applyProtection="1">
      <alignment horizontal="center"/>
    </xf>
    <xf numFmtId="172" fontId="1" fillId="2" borderId="9" xfId="2" applyNumberFormat="1" applyFont="1" applyFill="1" applyBorder="1" applyAlignment="1" applyProtection="1">
      <alignment horizontal="center"/>
    </xf>
    <xf numFmtId="0" fontId="21" fillId="3" borderId="20" xfId="2" applyFont="1" applyFill="1" applyBorder="1" applyAlignment="1" applyProtection="1">
      <alignment horizontal="center"/>
      <protection locked="0"/>
    </xf>
    <xf numFmtId="0" fontId="21" fillId="3" borderId="22" xfId="2" applyFont="1" applyFill="1" applyBorder="1" applyAlignment="1" applyProtection="1">
      <alignment horizontal="center"/>
      <protection locked="0"/>
    </xf>
    <xf numFmtId="172" fontId="21" fillId="3" borderId="77" xfId="2" applyNumberFormat="1" applyFont="1" applyFill="1" applyBorder="1" applyAlignment="1" applyProtection="1">
      <alignment horizontal="center"/>
      <protection locked="0"/>
    </xf>
    <xf numFmtId="172" fontId="21" fillId="3" borderId="78" xfId="2" applyNumberFormat="1" applyFont="1" applyFill="1" applyBorder="1" applyAlignment="1" applyProtection="1">
      <alignment horizontal="center"/>
      <protection locked="0"/>
    </xf>
    <xf numFmtId="172" fontId="21" fillId="3" borderId="23" xfId="2" applyNumberFormat="1" applyFont="1" applyFill="1" applyBorder="1" applyAlignment="1" applyProtection="1">
      <alignment horizontal="center"/>
      <protection locked="0"/>
    </xf>
    <xf numFmtId="0" fontId="21" fillId="3" borderId="21" xfId="2" applyFont="1" applyFill="1" applyBorder="1" applyAlignment="1" applyProtection="1">
      <alignment horizontal="center"/>
      <protection locked="0"/>
    </xf>
    <xf numFmtId="170" fontId="21" fillId="3" borderId="23" xfId="2" applyNumberFormat="1" applyFont="1" applyFill="1" applyBorder="1" applyAlignment="1" applyProtection="1">
      <alignment horizontal="center"/>
      <protection locked="0"/>
    </xf>
    <xf numFmtId="0" fontId="1" fillId="2" borderId="33" xfId="2" applyNumberFormat="1" applyFont="1" applyFill="1" applyBorder="1" applyAlignment="1" applyProtection="1">
      <alignment horizontal="center"/>
    </xf>
    <xf numFmtId="0" fontId="1" fillId="2" borderId="9" xfId="2" applyNumberFormat="1" applyFont="1" applyFill="1" applyBorder="1" applyAlignment="1" applyProtection="1">
      <alignment horizontal="center"/>
    </xf>
    <xf numFmtId="0" fontId="4" fillId="0" borderId="32" xfId="2" applyFont="1" applyFill="1" applyBorder="1" applyAlignment="1" applyProtection="1">
      <alignment horizontal="center"/>
    </xf>
    <xf numFmtId="0" fontId="43" fillId="0" borderId="30" xfId="2" applyFont="1" applyBorder="1" applyAlignment="1" applyProtection="1">
      <alignment horizontal="center" wrapText="1"/>
    </xf>
    <xf numFmtId="0" fontId="4" fillId="0" borderId="32" xfId="2" applyFont="1" applyFill="1" applyBorder="1" applyAlignment="1" applyProtection="1">
      <alignment horizontal="center" vertical="center" wrapText="1"/>
    </xf>
    <xf numFmtId="0" fontId="4" fillId="0" borderId="37" xfId="2" applyFont="1" applyFill="1" applyBorder="1" applyAlignment="1" applyProtection="1">
      <alignment horizontal="center" vertical="center" wrapText="1"/>
    </xf>
    <xf numFmtId="0" fontId="4" fillId="0" borderId="30" xfId="2" applyFont="1" applyFill="1" applyBorder="1" applyAlignment="1" applyProtection="1">
      <alignment horizontal="center" vertical="center" wrapText="1"/>
    </xf>
  </cellXfs>
  <cellStyles count="7">
    <cellStyle name="Explanatory Text 2" xfId="6" xr:uid="{00000000-0005-0000-0000-000000000000}"/>
    <cellStyle name="Hyperlink" xfId="4" builtinId="8"/>
    <cellStyle name="Hyperlink 2" xfId="3" xr:uid="{00000000-0005-0000-0000-000002000000}"/>
    <cellStyle name="Normal" xfId="0" builtinId="0"/>
    <cellStyle name="Normal 2" xfId="2" xr:uid="{00000000-0005-0000-0000-000004000000}"/>
    <cellStyle name="Percent" xfId="1" builtinId="5"/>
    <cellStyle name="Percent 2" xfId="5" xr:uid="{00000000-0005-0000-0000-000006000000}"/>
  </cellStyles>
  <dxfs count="18">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style="thin">
          <color rgb="FF0070C0"/>
        </left>
        <right style="thin">
          <color rgb="FF0070C0"/>
        </right>
        <top/>
        <bottom/>
        <vertical/>
        <horizontal/>
      </border>
    </dxf>
    <dxf>
      <font>
        <color theme="0"/>
      </font>
      <fill>
        <patternFill patternType="none">
          <bgColor auto="1"/>
        </patternFill>
      </fill>
      <border>
        <right/>
        <bottom/>
        <vertical/>
        <horizontal/>
      </border>
    </dxf>
    <dxf>
      <font>
        <color theme="0"/>
      </font>
      <fill>
        <patternFill patternType="none">
          <bgColor auto="1"/>
        </patternFill>
      </fill>
      <border>
        <right/>
        <bottom/>
        <vertical/>
        <horizontal/>
      </border>
    </dxf>
    <dxf>
      <font>
        <b/>
        <i val="0"/>
        <color rgb="FFC00000"/>
      </font>
    </dxf>
    <dxf>
      <font>
        <b/>
        <i val="0"/>
        <color rgb="FFC00000"/>
      </font>
      <fill>
        <patternFill patternType="none">
          <bgColor auto="1"/>
        </patternFill>
      </fill>
    </dxf>
    <dxf>
      <font>
        <color theme="0"/>
      </font>
      <fill>
        <patternFill patternType="none">
          <bgColor auto="1"/>
        </patternFill>
      </fill>
      <border>
        <left/>
        <right/>
        <top/>
        <bottom/>
        <vertical/>
        <horizontal/>
      </border>
    </dxf>
    <dxf>
      <font>
        <color rgb="FFC00000"/>
      </font>
    </dxf>
    <dxf>
      <font>
        <color rgb="FFC0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L$14" lockText="1" noThreeD="1"/>
</file>

<file path=xl/ctrlProps/ctrlProp2.xml><?xml version="1.0" encoding="utf-8"?>
<formControlPr xmlns="http://schemas.microsoft.com/office/spreadsheetml/2009/9/main" objectType="CheckBox" fmlaLink="$L$1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45207</xdr:colOff>
      <xdr:row>78</xdr:row>
      <xdr:rowOff>92102</xdr:rowOff>
    </xdr:from>
    <xdr:to>
      <xdr:col>13</xdr:col>
      <xdr:colOff>592511</xdr:colOff>
      <xdr:row>85</xdr:row>
      <xdr:rowOff>221622</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214790" y="13384769"/>
          <a:ext cx="7627554" cy="1240770"/>
          <a:chOff x="2479373" y="13278936"/>
          <a:chExt cx="8093221" cy="1240770"/>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2479373" y="13278936"/>
            <a:ext cx="8093221" cy="1239282"/>
            <a:chOff x="2479373" y="13278936"/>
            <a:chExt cx="8093221" cy="1239282"/>
          </a:xfrm>
        </xdr:grpSpPr>
        <xdr:grpSp>
          <xdr:nvGrpSpPr>
            <xdr:cNvPr id="7" name="Group 6">
              <a:extLst>
                <a:ext uri="{FF2B5EF4-FFF2-40B4-BE49-F238E27FC236}">
                  <a16:creationId xmlns:a16="http://schemas.microsoft.com/office/drawing/2014/main" id="{00000000-0008-0000-0000-000007000000}"/>
                </a:ext>
              </a:extLst>
            </xdr:cNvPr>
            <xdr:cNvGrpSpPr/>
          </xdr:nvGrpSpPr>
          <xdr:grpSpPr>
            <a:xfrm>
              <a:off x="2479373" y="13294811"/>
              <a:ext cx="6418033" cy="1223407"/>
              <a:chOff x="2494190" y="13572094"/>
              <a:chExt cx="4763853" cy="1267857"/>
            </a:xfrm>
          </xdr:grpSpPr>
          <xdr:sp macro="" textlink="">
            <xdr:nvSpPr>
              <xdr:cNvPr id="17" name="Rectangle 16">
                <a:extLst>
                  <a:ext uri="{FF2B5EF4-FFF2-40B4-BE49-F238E27FC236}">
                    <a16:creationId xmlns:a16="http://schemas.microsoft.com/office/drawing/2014/main" id="{00000000-0008-0000-0000-000011000000}"/>
                  </a:ext>
                </a:extLst>
              </xdr:cNvPr>
              <xdr:cNvSpPr/>
            </xdr:nvSpPr>
            <xdr:spPr>
              <a:xfrm>
                <a:off x="4126633" y="13937714"/>
                <a:ext cx="39092" cy="794887"/>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8" name="Rectangle 17">
                <a:extLst>
                  <a:ext uri="{FF2B5EF4-FFF2-40B4-BE49-F238E27FC236}">
                    <a16:creationId xmlns:a16="http://schemas.microsoft.com/office/drawing/2014/main" id="{00000000-0008-0000-0000-000012000000}"/>
                  </a:ext>
                </a:extLst>
              </xdr:cNvPr>
              <xdr:cNvSpPr/>
            </xdr:nvSpPr>
            <xdr:spPr>
              <a:xfrm>
                <a:off x="2494190" y="13945960"/>
                <a:ext cx="1080000" cy="473443"/>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a:t>Lead time for Design Samples</a:t>
                </a:r>
              </a:p>
            </xdr:txBody>
          </xdr:sp>
          <xdr:sp macro="" textlink="">
            <xdr:nvSpPr>
              <xdr:cNvPr id="19" name="Rectangle 18">
                <a:extLst>
                  <a:ext uri="{FF2B5EF4-FFF2-40B4-BE49-F238E27FC236}">
                    <a16:creationId xmlns:a16="http://schemas.microsoft.com/office/drawing/2014/main" id="{00000000-0008-0000-0000-000013000000}"/>
                  </a:ext>
                </a:extLst>
              </xdr:cNvPr>
              <xdr:cNvSpPr/>
            </xdr:nvSpPr>
            <xdr:spPr>
              <a:xfrm>
                <a:off x="3581036" y="13945960"/>
                <a:ext cx="538268" cy="473443"/>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800">
                    <a:solidFill>
                      <a:sysClr val="windowText" lastClr="000000"/>
                    </a:solidFill>
                  </a:rPr>
                  <a:t>Internal HVA leadtime</a:t>
                </a:r>
              </a:p>
            </xdr:txBody>
          </xdr:sp>
          <xdr:sp macro="" textlink="">
            <xdr:nvSpPr>
              <xdr:cNvPr id="20" name="Rectangle 19">
                <a:extLst>
                  <a:ext uri="{FF2B5EF4-FFF2-40B4-BE49-F238E27FC236}">
                    <a16:creationId xmlns:a16="http://schemas.microsoft.com/office/drawing/2014/main" id="{00000000-0008-0000-0000-000014000000}"/>
                  </a:ext>
                </a:extLst>
              </xdr:cNvPr>
              <xdr:cNvSpPr/>
            </xdr:nvSpPr>
            <xdr:spPr>
              <a:xfrm>
                <a:off x="4171905" y="13945960"/>
                <a:ext cx="1081732" cy="473443"/>
              </a:xfrm>
              <a:prstGeom prst="rect">
                <a:avLst/>
              </a:prstGeom>
              <a:solidFill>
                <a:schemeClr val="accent5"/>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100"/>
                  <a:t>Lead time</a:t>
                </a:r>
                <a:r>
                  <a:rPr lang="sv-SE" sz="1100" baseline="0"/>
                  <a:t> to deliver PPAP</a:t>
                </a:r>
                <a:endParaRPr lang="sv-SE" sz="1100"/>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5259739" y="13945960"/>
                <a:ext cx="540000" cy="473443"/>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800">
                    <a:solidFill>
                      <a:sysClr val="windowText" lastClr="000000"/>
                    </a:solidFill>
                    <a:effectLst/>
                    <a:latin typeface="+mn-lt"/>
                    <a:ea typeface="+mn-ea"/>
                    <a:cs typeface="+mn-cs"/>
                  </a:rPr>
                  <a:t>Internal HVA leadtime</a:t>
                </a:r>
                <a:endParaRPr lang="sv-SE" sz="800">
                  <a:solidFill>
                    <a:sysClr val="windowText" lastClr="000000"/>
                  </a:solidFill>
                  <a:effectLst/>
                </a:endParaRPr>
              </a:p>
            </xdr:txBody>
          </xdr:sp>
          <xdr:sp macro="" textlink="">
            <xdr:nvSpPr>
              <xdr:cNvPr id="22" name="Rectangle 21">
                <a:extLst>
                  <a:ext uri="{FF2B5EF4-FFF2-40B4-BE49-F238E27FC236}">
                    <a16:creationId xmlns:a16="http://schemas.microsoft.com/office/drawing/2014/main" id="{00000000-0008-0000-0000-000016000000}"/>
                  </a:ext>
                </a:extLst>
              </xdr:cNvPr>
              <xdr:cNvSpPr/>
            </xdr:nvSpPr>
            <xdr:spPr>
              <a:xfrm>
                <a:off x="5801003" y="13945960"/>
                <a:ext cx="1282250" cy="473443"/>
              </a:xfrm>
              <a:prstGeom prst="rect">
                <a:avLst/>
              </a:prstGeom>
              <a:solidFill>
                <a:schemeClr val="accent6">
                  <a:lumMod val="75000"/>
                </a:schemeClr>
              </a:solidFill>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sv-SE" sz="1100"/>
                  <a:t>Lead time for 1st</a:t>
                </a:r>
                <a:r>
                  <a:rPr lang="sv-SE" sz="1100" baseline="0"/>
                  <a:t> serial delivery</a:t>
                </a:r>
                <a:endParaRPr lang="sv-SE" sz="1100"/>
              </a:p>
            </xdr:txBody>
          </xdr:sp>
          <xdr:sp macro="" textlink="">
            <xdr:nvSpPr>
              <xdr:cNvPr id="23" name="5-Point Star 22">
                <a:extLst>
                  <a:ext uri="{FF2B5EF4-FFF2-40B4-BE49-F238E27FC236}">
                    <a16:creationId xmlns:a16="http://schemas.microsoft.com/office/drawing/2014/main" id="{00000000-0008-0000-0000-000017000000}"/>
                  </a:ext>
                </a:extLst>
              </xdr:cNvPr>
              <xdr:cNvSpPr/>
            </xdr:nvSpPr>
            <xdr:spPr>
              <a:xfrm>
                <a:off x="4190956" y="14588671"/>
                <a:ext cx="115661" cy="115661"/>
              </a:xfrm>
              <a:prstGeom prst="star5">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4238582" y="14539233"/>
                <a:ext cx="1325336" cy="300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After PPAP call-of</a:t>
                </a:r>
              </a:p>
            </xdr:txBody>
          </xdr:sp>
          <xdr:sp macro="" textlink="">
            <xdr:nvSpPr>
              <xdr:cNvPr id="25" name="Rectangle 24">
                <a:extLst>
                  <a:ext uri="{FF2B5EF4-FFF2-40B4-BE49-F238E27FC236}">
                    <a16:creationId xmlns:a16="http://schemas.microsoft.com/office/drawing/2014/main" id="{00000000-0008-0000-0000-000019000000}"/>
                  </a:ext>
                </a:extLst>
              </xdr:cNvPr>
              <xdr:cNvSpPr/>
            </xdr:nvSpPr>
            <xdr:spPr>
              <a:xfrm>
                <a:off x="5800388" y="13618482"/>
                <a:ext cx="39092" cy="794888"/>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26" name="5-Point Star 25">
                <a:extLst>
                  <a:ext uri="{FF2B5EF4-FFF2-40B4-BE49-F238E27FC236}">
                    <a16:creationId xmlns:a16="http://schemas.microsoft.com/office/drawing/2014/main" id="{00000000-0008-0000-0000-00001A000000}"/>
                  </a:ext>
                </a:extLst>
              </xdr:cNvPr>
              <xdr:cNvSpPr/>
            </xdr:nvSpPr>
            <xdr:spPr>
              <a:xfrm>
                <a:off x="5875846" y="13620956"/>
                <a:ext cx="115661" cy="116238"/>
              </a:xfrm>
              <a:prstGeom prst="star5">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5923471" y="13572094"/>
                <a:ext cx="1334572" cy="280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PPAP approval</a:t>
                </a:r>
              </a:p>
            </xdr:txBody>
          </xdr:sp>
        </xdr:grpSp>
        <xdr:sp macro="" textlink="">
          <xdr:nvSpPr>
            <xdr:cNvPr id="8" name="Rectangle 7">
              <a:extLst>
                <a:ext uri="{FF2B5EF4-FFF2-40B4-BE49-F238E27FC236}">
                  <a16:creationId xmlns:a16="http://schemas.microsoft.com/office/drawing/2014/main" id="{00000000-0008-0000-0000-000008000000}"/>
                </a:ext>
              </a:extLst>
            </xdr:cNvPr>
            <xdr:cNvSpPr/>
          </xdr:nvSpPr>
          <xdr:spPr>
            <a:xfrm>
              <a:off x="8602890" y="13321336"/>
              <a:ext cx="52484" cy="768254"/>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9" name="5-Point Star 8">
              <a:extLst>
                <a:ext uri="{FF2B5EF4-FFF2-40B4-BE49-F238E27FC236}">
                  <a16:creationId xmlns:a16="http://schemas.microsoft.com/office/drawing/2014/main" id="{00000000-0008-0000-0000-000009000000}"/>
                </a:ext>
              </a:extLst>
            </xdr:cNvPr>
            <xdr:cNvSpPr/>
          </xdr:nvSpPr>
          <xdr:spPr>
            <a:xfrm>
              <a:off x="8704197" y="13323766"/>
              <a:ext cx="159516" cy="114200"/>
            </a:xfrm>
            <a:prstGeom prst="star5">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768137" y="13278936"/>
              <a:ext cx="1804457" cy="268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Serial deliveries</a:t>
              </a:r>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2479373" y="13339328"/>
              <a:ext cx="52484" cy="765079"/>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2" name="5-Point Star 11">
              <a:extLst>
                <a:ext uri="{FF2B5EF4-FFF2-40B4-BE49-F238E27FC236}">
                  <a16:creationId xmlns:a16="http://schemas.microsoft.com/office/drawing/2014/main" id="{00000000-0008-0000-0000-00000C000000}"/>
                </a:ext>
              </a:extLst>
            </xdr:cNvPr>
            <xdr:cNvSpPr/>
          </xdr:nvSpPr>
          <xdr:spPr>
            <a:xfrm>
              <a:off x="2580680" y="13352341"/>
              <a:ext cx="155283" cy="111025"/>
            </a:xfrm>
            <a:prstGeom prst="star5">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644620" y="13304336"/>
              <a:ext cx="1789641" cy="27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Order DS</a:t>
              </a:r>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3879548" y="13330861"/>
              <a:ext cx="52484" cy="765079"/>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5" name="5-Point Star 14">
              <a:extLst>
                <a:ext uri="{FF2B5EF4-FFF2-40B4-BE49-F238E27FC236}">
                  <a16:creationId xmlns:a16="http://schemas.microsoft.com/office/drawing/2014/main" id="{00000000-0008-0000-0000-00000F000000}"/>
                </a:ext>
              </a:extLst>
            </xdr:cNvPr>
            <xdr:cNvSpPr/>
          </xdr:nvSpPr>
          <xdr:spPr>
            <a:xfrm>
              <a:off x="3978739" y="13333291"/>
              <a:ext cx="155283" cy="114200"/>
            </a:xfrm>
            <a:prstGeom prst="star5">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4042679" y="13288461"/>
              <a:ext cx="1793873" cy="268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Deliver DS and EP</a:t>
              </a:r>
            </a:p>
          </xdr:txBody>
        </xdr:sp>
      </xdr:grpSp>
      <xdr:sp macro="" textlink="">
        <xdr:nvSpPr>
          <xdr:cNvPr id="4" name="5-Point Star 3">
            <a:extLst>
              <a:ext uri="{FF2B5EF4-FFF2-40B4-BE49-F238E27FC236}">
                <a16:creationId xmlns:a16="http://schemas.microsoft.com/office/drawing/2014/main" id="{00000000-0008-0000-0000-000004000000}"/>
              </a:ext>
            </a:extLst>
          </xdr:cNvPr>
          <xdr:cNvSpPr/>
        </xdr:nvSpPr>
        <xdr:spPr>
          <a:xfrm>
            <a:off x="6227565" y="14276006"/>
            <a:ext cx="156341" cy="113634"/>
          </a:xfrm>
          <a:prstGeom prst="star5">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291506" y="14230609"/>
            <a:ext cx="1963494" cy="28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ysClr val="windowText" lastClr="000000"/>
                </a:solidFill>
              </a:rPr>
              <a:t>PPAP delivery</a:t>
            </a:r>
            <a:r>
              <a:rPr lang="sv-SE" sz="1000" baseline="0">
                <a:solidFill>
                  <a:sysClr val="windowText" lastClr="000000"/>
                </a:solidFill>
              </a:rPr>
              <a:t> and initial samples</a:t>
            </a:r>
            <a:endParaRPr lang="sv-SE" sz="1000">
              <a:solidFill>
                <a:sysClr val="windowText" lastClr="000000"/>
              </a:solidFill>
            </a:endParaRPr>
          </a:p>
        </xdr:txBody>
      </xdr:sp>
      <xdr:sp macro="" textlink="">
        <xdr:nvSpPr>
          <xdr:cNvPr id="6" name="Rectangle 5">
            <a:extLst>
              <a:ext uri="{FF2B5EF4-FFF2-40B4-BE49-F238E27FC236}">
                <a16:creationId xmlns:a16="http://schemas.microsoft.com/office/drawing/2014/main" id="{00000000-0008-0000-0000-000006000000}"/>
              </a:ext>
            </a:extLst>
          </xdr:cNvPr>
          <xdr:cNvSpPr/>
        </xdr:nvSpPr>
        <xdr:spPr>
          <a:xfrm>
            <a:off x="6141207" y="13659936"/>
            <a:ext cx="52484" cy="765078"/>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31750</xdr:colOff>
          <xdr:row>12</xdr:row>
          <xdr:rowOff>190500</xdr:rowOff>
        </xdr:from>
        <xdr:to>
          <xdr:col>11</xdr:col>
          <xdr:colOff>412750</xdr:colOff>
          <xdr:row>14</xdr:row>
          <xdr:rowOff>69850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15</xdr:row>
          <xdr:rowOff>203200</xdr:rowOff>
        </xdr:from>
        <xdr:to>
          <xdr:col>11</xdr:col>
          <xdr:colOff>412750</xdr:colOff>
          <xdr:row>17</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2269</xdr:colOff>
      <xdr:row>4</xdr:row>
      <xdr:rowOff>10582</xdr:rowOff>
    </xdr:from>
    <xdr:to>
      <xdr:col>7</xdr:col>
      <xdr:colOff>74084</xdr:colOff>
      <xdr:row>30</xdr:row>
      <xdr:rowOff>190500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8944" y="1553632"/>
          <a:ext cx="12187615" cy="5409143"/>
        </a:xfrm>
        <a:prstGeom prst="rect">
          <a:avLst/>
        </a:prstGeom>
        <a:noFill/>
        <a:ln w="6350">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8</xdr:col>
      <xdr:colOff>607218</xdr:colOff>
      <xdr:row>52</xdr:row>
      <xdr:rowOff>11905</xdr:rowOff>
    </xdr:from>
    <xdr:to>
      <xdr:col>8</xdr:col>
      <xdr:colOff>607218</xdr:colOff>
      <xdr:row>65</xdr:row>
      <xdr:rowOff>0</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13875543" y="12184855"/>
          <a:ext cx="0" cy="2578895"/>
        </a:xfrm>
        <a:prstGeom prst="line">
          <a:avLst/>
        </a:prstGeom>
        <a:ln>
          <a:solidFill>
            <a:schemeClr val="tx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1471084</xdr:colOff>
      <xdr:row>17</xdr:row>
      <xdr:rowOff>1</xdr:rowOff>
    </xdr:from>
    <xdr:to>
      <xdr:col>4</xdr:col>
      <xdr:colOff>1301750</xdr:colOff>
      <xdr:row>18</xdr:row>
      <xdr:rowOff>95251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5652559" y="4152901"/>
          <a:ext cx="18023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sv-SE" sz="1100" b="1">
              <a:latin typeface="Arial" panose="020B0604020202020204" pitchFamily="34" charset="0"/>
              <a:cs typeface="Arial" panose="020B0604020202020204" pitchFamily="34" charset="0"/>
            </a:rPr>
            <a:t>Extra comments:</a:t>
          </a:r>
        </a:p>
      </xdr:txBody>
    </xdr:sp>
    <xdr:clientData/>
  </xdr:twoCellAnchor>
  <xdr:twoCellAnchor>
    <xdr:from>
      <xdr:col>4</xdr:col>
      <xdr:colOff>1238251</xdr:colOff>
      <xdr:row>17</xdr:row>
      <xdr:rowOff>42332</xdr:rowOff>
    </xdr:from>
    <xdr:to>
      <xdr:col>7</xdr:col>
      <xdr:colOff>1</xdr:colOff>
      <xdr:row>30</xdr:row>
      <xdr:rowOff>126999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7391401" y="4195232"/>
          <a:ext cx="4791075" cy="2704042"/>
        </a:xfrm>
        <a:prstGeom prst="rect">
          <a:avLst/>
        </a:prstGeom>
        <a:solidFill>
          <a:schemeClr val="accent1">
            <a:lumMod val="40000"/>
            <a:lumOff val="60000"/>
          </a:schemeClr>
        </a:solidFill>
        <a:ln w="31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b="0">
            <a:solidFill>
              <a:sysClr val="windowText" lastClr="000000"/>
            </a:solidFill>
          </a:endParaRPr>
        </a:p>
      </xdr:txBody>
    </xdr:sp>
    <xdr:clientData/>
  </xdr:twoCellAnchor>
  <xdr:twoCellAnchor>
    <xdr:from>
      <xdr:col>1</xdr:col>
      <xdr:colOff>0</xdr:colOff>
      <xdr:row>65</xdr:row>
      <xdr:rowOff>127000</xdr:rowOff>
    </xdr:from>
    <xdr:to>
      <xdr:col>15</xdr:col>
      <xdr:colOff>35719</xdr:colOff>
      <xdr:row>65</xdr:row>
      <xdr:rowOff>127000</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66675" y="14890750"/>
          <a:ext cx="23229094"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607219</xdr:colOff>
      <xdr:row>65</xdr:row>
      <xdr:rowOff>216013</xdr:rowOff>
    </xdr:from>
    <xdr:to>
      <xdr:col>8</xdr:col>
      <xdr:colOff>607219</xdr:colOff>
      <xdr:row>76</xdr:row>
      <xdr:rowOff>27215</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13875544" y="14979763"/>
          <a:ext cx="0" cy="1801927"/>
        </a:xfrm>
        <a:prstGeom prst="line">
          <a:avLst/>
        </a:prstGeom>
        <a:ln>
          <a:solidFill>
            <a:schemeClr val="tx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sqvarnagroup.sharepoint.com/sites/Husqvarna-Team-project-sourcing/NPD%20Projects/Rider%20R400%20Gen%20II/Supplier%20Selection/RFQ%20Template.Version%2016%20(B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Quotation"/>
      <sheetName val="Procured Parts"/>
      <sheetName val="Raw Materials"/>
      <sheetName val="Process Costs"/>
      <sheetName val="Sourcing Management page"/>
      <sheetName val="Intro Page SSFile"/>
    </sheetNames>
    <sheetDataSet>
      <sheetData sheetId="0"/>
      <sheetData sheetId="1"/>
      <sheetData sheetId="2"/>
      <sheetData sheetId="3"/>
      <sheetData sheetId="4"/>
      <sheetData sheetId="5">
        <row r="19">
          <cell r="D19" t="str">
            <v>New Project</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rporate.husqvarna.com/purchase/en/quality-assurance-process" TargetMode="External"/><Relationship Id="rId3" Type="http://schemas.openxmlformats.org/officeDocument/2006/relationships/hyperlink" Target="http://corporate.husqvarna.com/purchase/en/restricted-material-list-rml" TargetMode="External"/><Relationship Id="rId7" Type="http://schemas.openxmlformats.org/officeDocument/2006/relationships/hyperlink" Target="http://www.husqvarnagroup.com/en/terms-and-conditions" TargetMode="External"/><Relationship Id="rId2" Type="http://schemas.openxmlformats.org/officeDocument/2006/relationships/hyperlink" Target="http://corporate.husqvarna.com/purchase/en/code-conduct" TargetMode="External"/><Relationship Id="rId1" Type="http://schemas.openxmlformats.org/officeDocument/2006/relationships/hyperlink" Target="http://corporate.husqvarna.com/purchase/en" TargetMode="External"/><Relationship Id="rId6" Type="http://schemas.openxmlformats.org/officeDocument/2006/relationships/hyperlink" Target="http://corporate.husqvarna.com/purchase/sites/default/files/page/GSQP-004The_Quality_Assurance_Process_for_Suppliers_to_Husqvarna_Group.pdf" TargetMode="External"/><Relationship Id="rId11" Type="http://schemas.openxmlformats.org/officeDocument/2006/relationships/vmlDrawing" Target="../drawings/vmlDrawing1.vml"/><Relationship Id="rId5" Type="http://schemas.openxmlformats.org/officeDocument/2006/relationships/hyperlink" Target="http://www.husqvarnagroup.com/" TargetMode="External"/><Relationship Id="rId10" Type="http://schemas.openxmlformats.org/officeDocument/2006/relationships/drawing" Target="../drawings/drawing1.xml"/><Relationship Id="rId4" Type="http://schemas.openxmlformats.org/officeDocument/2006/relationships/hyperlink" Target="http://corporate.husqvarna.com/purchase/en/packaging-information"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135"/>
  <sheetViews>
    <sheetView showGridLines="0" zoomScale="90" zoomScaleNormal="90" workbookViewId="0">
      <selection activeCell="N13" sqref="N13"/>
    </sheetView>
  </sheetViews>
  <sheetFormatPr defaultColWidth="9.1796875" defaultRowHeight="12.5" x14ac:dyDescent="0.25"/>
  <cols>
    <col min="1" max="1" width="3.54296875" style="2" customWidth="1"/>
    <col min="2" max="2" width="28.81640625" style="2" customWidth="1"/>
    <col min="3" max="3" width="12.54296875" style="2" customWidth="1"/>
    <col min="4" max="4" width="7.26953125" style="2" customWidth="1"/>
    <col min="5" max="5" width="16.54296875" style="2" customWidth="1"/>
    <col min="6" max="6" width="11.81640625" style="2" customWidth="1"/>
    <col min="7" max="7" width="2.7265625" style="2" customWidth="1"/>
    <col min="8" max="17" width="9.1796875" style="2"/>
    <col min="18" max="18" width="10.26953125" style="2" customWidth="1"/>
    <col min="19" max="16384" width="9.1796875" style="2"/>
  </cols>
  <sheetData>
    <row r="1" spans="2:19" ht="18" x14ac:dyDescent="0.25">
      <c r="B1" s="1"/>
    </row>
    <row r="2" spans="2:19" ht="63" customHeight="1" thickBot="1" x14ac:dyDescent="0.3">
      <c r="B2" s="3"/>
      <c r="C2" s="4" t="s">
        <v>0</v>
      </c>
      <c r="D2" s="5"/>
      <c r="E2" s="5"/>
      <c r="F2" s="5"/>
      <c r="G2" s="5"/>
      <c r="H2" s="5"/>
      <c r="I2" s="5"/>
      <c r="J2" s="5"/>
      <c r="K2" s="5"/>
      <c r="L2" s="5"/>
      <c r="M2" s="5"/>
      <c r="N2" s="5"/>
      <c r="O2" s="5"/>
      <c r="P2" s="5"/>
      <c r="Q2" s="5"/>
      <c r="R2" s="5"/>
      <c r="S2" s="5"/>
    </row>
    <row r="3" spans="2:19" ht="13.5" thickTop="1" x14ac:dyDescent="0.25">
      <c r="B3" s="6"/>
      <c r="C3" s="6"/>
      <c r="D3" s="7"/>
    </row>
    <row r="4" spans="2:19" x14ac:dyDescent="0.25">
      <c r="C4" s="2" t="s">
        <v>1</v>
      </c>
      <c r="H4" s="8" t="s">
        <v>2</v>
      </c>
    </row>
    <row r="5" spans="2:19" x14ac:dyDescent="0.25">
      <c r="H5" s="8"/>
    </row>
    <row r="6" spans="2:19" x14ac:dyDescent="0.25">
      <c r="C6" s="2" t="s">
        <v>3</v>
      </c>
    </row>
    <row r="7" spans="2:19" x14ac:dyDescent="0.25">
      <c r="H7" s="8"/>
    </row>
    <row r="8" spans="2:19" x14ac:dyDescent="0.25">
      <c r="C8" s="2" t="s">
        <v>4</v>
      </c>
      <c r="H8" s="8"/>
    </row>
    <row r="9" spans="2:19" x14ac:dyDescent="0.25">
      <c r="C9" s="2" t="s">
        <v>5</v>
      </c>
      <c r="H9" s="8"/>
    </row>
    <row r="10" spans="2:19" x14ac:dyDescent="0.25">
      <c r="C10" s="2" t="s">
        <v>6</v>
      </c>
      <c r="H10" s="8"/>
    </row>
    <row r="11" spans="2:19" x14ac:dyDescent="0.25">
      <c r="C11" s="9" t="s">
        <v>7</v>
      </c>
      <c r="D11" s="9"/>
      <c r="E11" s="9"/>
      <c r="F11" s="9"/>
      <c r="G11" s="9"/>
      <c r="H11" s="10"/>
      <c r="I11" s="9"/>
      <c r="J11" s="9"/>
      <c r="K11" s="9"/>
      <c r="L11" s="9"/>
      <c r="M11" s="9"/>
      <c r="N11" s="9"/>
    </row>
    <row r="12" spans="2:19" x14ac:dyDescent="0.25">
      <c r="C12" s="9" t="s">
        <v>8</v>
      </c>
      <c r="D12" s="9"/>
      <c r="E12" s="9"/>
      <c r="F12" s="9"/>
      <c r="G12" s="9"/>
      <c r="H12" s="10"/>
      <c r="I12" s="9"/>
      <c r="J12" s="9"/>
      <c r="K12" s="9"/>
      <c r="L12" s="9"/>
      <c r="M12" s="9"/>
      <c r="N12" s="9"/>
    </row>
    <row r="13" spans="2:19" x14ac:dyDescent="0.25">
      <c r="C13" s="9"/>
      <c r="D13" s="9"/>
      <c r="E13" s="9"/>
      <c r="F13" s="9"/>
      <c r="G13" s="9"/>
      <c r="H13" s="10"/>
      <c r="I13" s="9"/>
      <c r="J13" s="9"/>
      <c r="K13" s="9"/>
      <c r="L13" s="9"/>
      <c r="M13" s="9"/>
      <c r="N13" s="9"/>
    </row>
    <row r="14" spans="2:19" x14ac:dyDescent="0.25">
      <c r="C14" s="2" t="s">
        <v>9</v>
      </c>
      <c r="H14" s="8"/>
    </row>
    <row r="15" spans="2:19" x14ac:dyDescent="0.25">
      <c r="H15" s="8"/>
    </row>
    <row r="16" spans="2:19" x14ac:dyDescent="0.25">
      <c r="C16" s="11" t="s">
        <v>10</v>
      </c>
      <c r="H16" s="8"/>
    </row>
    <row r="17" spans="2:19" x14ac:dyDescent="0.25">
      <c r="C17" s="11"/>
      <c r="H17" s="8"/>
    </row>
    <row r="18" spans="2:19" x14ac:dyDescent="0.25">
      <c r="C18" s="11" t="s">
        <v>11</v>
      </c>
      <c r="H18" s="8"/>
    </row>
    <row r="19" spans="2:19" ht="18.75" customHeight="1" x14ac:dyDescent="0.25">
      <c r="C19" s="11"/>
      <c r="H19" s="8"/>
    </row>
    <row r="20" spans="2:19" ht="13" x14ac:dyDescent="0.3">
      <c r="C20" s="12">
        <f>IF(Quotation!C19="Data not added yet","PSM's name needs to be added.",Quotation!C19)</f>
        <v>0</v>
      </c>
      <c r="D20" s="13"/>
      <c r="H20" s="8"/>
    </row>
    <row r="21" spans="2:19" x14ac:dyDescent="0.25">
      <c r="C21" s="334">
        <f>IF(Quotation!C20="Data not added yet","PSM's phone needs to be added",Quotation!C20)</f>
        <v>0</v>
      </c>
      <c r="D21" s="334"/>
      <c r="E21" s="14"/>
      <c r="F21" s="14"/>
      <c r="H21" s="8"/>
    </row>
    <row r="22" spans="2:19" x14ac:dyDescent="0.25">
      <c r="C22" s="15">
        <f>IF(Quotation!C21="Data not added yet","PSM's e-mail needs to be added",Quotation!C21)</f>
        <v>0</v>
      </c>
      <c r="E22" s="16"/>
      <c r="F22" s="16"/>
      <c r="H22" s="8"/>
    </row>
    <row r="23" spans="2:19" ht="5.25" customHeight="1" x14ac:dyDescent="0.25">
      <c r="C23" s="17"/>
      <c r="D23" s="16"/>
      <c r="H23" s="8"/>
    </row>
    <row r="24" spans="2:19" ht="13" thickBot="1" x14ac:dyDescent="0.3">
      <c r="C24" s="18" t="s">
        <v>12</v>
      </c>
      <c r="D24" s="16"/>
      <c r="H24" s="8"/>
    </row>
    <row r="25" spans="2:19" ht="13" x14ac:dyDescent="0.3">
      <c r="C25" s="19" t="s">
        <v>13</v>
      </c>
      <c r="D25" s="20"/>
      <c r="H25" s="8"/>
    </row>
    <row r="26" spans="2:19" ht="13" x14ac:dyDescent="0.3">
      <c r="C26" s="21" t="s">
        <v>14</v>
      </c>
      <c r="D26" s="20"/>
      <c r="H26" s="8"/>
    </row>
    <row r="27" spans="2:19" ht="13" x14ac:dyDescent="0.3">
      <c r="C27" s="21" t="s">
        <v>15</v>
      </c>
      <c r="D27" s="20"/>
      <c r="H27" s="8"/>
    </row>
    <row r="28" spans="2:19" ht="13.5" thickBot="1" x14ac:dyDescent="0.35">
      <c r="C28" s="22" t="s">
        <v>16</v>
      </c>
      <c r="D28" s="23"/>
      <c r="H28" s="8"/>
    </row>
    <row r="29" spans="2:19" ht="24.75" customHeight="1" x14ac:dyDescent="0.25">
      <c r="B29" s="24"/>
      <c r="C29" s="25"/>
      <c r="D29" s="24"/>
      <c r="E29" s="24"/>
      <c r="F29" s="24"/>
      <c r="G29" s="24"/>
      <c r="H29" s="26"/>
      <c r="I29" s="24"/>
      <c r="J29" s="24"/>
      <c r="K29" s="24"/>
      <c r="L29" s="24"/>
      <c r="M29" s="24"/>
      <c r="N29" s="24"/>
      <c r="O29" s="24"/>
      <c r="P29" s="24"/>
      <c r="Q29" s="24"/>
      <c r="R29" s="24"/>
      <c r="S29" s="24"/>
    </row>
    <row r="30" spans="2:19" ht="15.5" x14ac:dyDescent="0.25">
      <c r="C30" s="27" t="s">
        <v>17</v>
      </c>
      <c r="H30" s="8"/>
    </row>
    <row r="31" spans="2:19" ht="5.25" customHeight="1" x14ac:dyDescent="0.25">
      <c r="C31" s="28"/>
      <c r="H31" s="8"/>
    </row>
    <row r="32" spans="2:19" ht="13" x14ac:dyDescent="0.25">
      <c r="B32" s="29"/>
      <c r="C32" s="30" t="s">
        <v>18</v>
      </c>
      <c r="H32" s="8"/>
    </row>
    <row r="33" spans="2:8" x14ac:dyDescent="0.25">
      <c r="B33" s="29"/>
      <c r="C33" s="2" t="s">
        <v>19</v>
      </c>
      <c r="H33" s="8"/>
    </row>
    <row r="34" spans="2:8" x14ac:dyDescent="0.25">
      <c r="B34" s="29"/>
      <c r="C34" s="2" t="s">
        <v>20</v>
      </c>
      <c r="H34" s="8"/>
    </row>
    <row r="35" spans="2:8" x14ac:dyDescent="0.25">
      <c r="B35" s="29"/>
      <c r="C35" s="31" t="s">
        <v>21</v>
      </c>
      <c r="H35" s="8"/>
    </row>
    <row r="36" spans="2:8" x14ac:dyDescent="0.25">
      <c r="B36" s="29"/>
      <c r="H36" s="8"/>
    </row>
    <row r="37" spans="2:8" ht="13" x14ac:dyDescent="0.25">
      <c r="B37" s="29"/>
      <c r="C37" s="30" t="s">
        <v>22</v>
      </c>
      <c r="H37" s="8"/>
    </row>
    <row r="38" spans="2:8" x14ac:dyDescent="0.25">
      <c r="B38" s="29"/>
      <c r="C38" s="32" t="s">
        <v>23</v>
      </c>
      <c r="H38" s="8"/>
    </row>
    <row r="39" spans="2:8" x14ac:dyDescent="0.25">
      <c r="B39" s="29"/>
      <c r="H39" s="8"/>
    </row>
    <row r="40" spans="2:8" ht="13" x14ac:dyDescent="0.25">
      <c r="B40" s="29"/>
      <c r="C40" s="30" t="s">
        <v>24</v>
      </c>
      <c r="H40" s="8"/>
    </row>
    <row r="41" spans="2:8" x14ac:dyDescent="0.25">
      <c r="B41" s="29"/>
      <c r="C41" s="2" t="s">
        <v>25</v>
      </c>
      <c r="H41" s="8"/>
    </row>
    <row r="42" spans="2:8" x14ac:dyDescent="0.25">
      <c r="B42" s="29"/>
      <c r="H42" s="8"/>
    </row>
    <row r="43" spans="2:8" ht="13" x14ac:dyDescent="0.3">
      <c r="B43" s="29"/>
      <c r="C43" s="33" t="s">
        <v>26</v>
      </c>
      <c r="H43" s="8"/>
    </row>
    <row r="44" spans="2:8" x14ac:dyDescent="0.25">
      <c r="B44" s="29"/>
      <c r="C44" s="2" t="s">
        <v>27</v>
      </c>
      <c r="H44" s="8"/>
    </row>
    <row r="45" spans="2:8" x14ac:dyDescent="0.25">
      <c r="B45" s="29"/>
      <c r="C45" s="34" t="s">
        <v>28</v>
      </c>
      <c r="D45" s="34"/>
      <c r="E45" s="34"/>
      <c r="H45" s="8"/>
    </row>
    <row r="46" spans="2:8" x14ac:dyDescent="0.25">
      <c r="C46" s="34"/>
      <c r="D46" s="34"/>
      <c r="E46" s="34"/>
    </row>
    <row r="47" spans="2:8" ht="13" x14ac:dyDescent="0.3">
      <c r="B47" s="35"/>
      <c r="C47" s="33" t="s">
        <v>29</v>
      </c>
      <c r="E47" s="34"/>
    </row>
    <row r="48" spans="2:8" ht="13" x14ac:dyDescent="0.25">
      <c r="B48" s="35"/>
      <c r="C48" s="36" t="s">
        <v>30</v>
      </c>
      <c r="D48" s="34"/>
    </row>
    <row r="49" spans="2:10" ht="13" x14ac:dyDescent="0.25">
      <c r="B49" s="35"/>
      <c r="C49" s="36" t="s">
        <v>31</v>
      </c>
      <c r="D49" s="34"/>
      <c r="E49" s="34"/>
    </row>
    <row r="50" spans="2:10" x14ac:dyDescent="0.25">
      <c r="C50" s="37" t="s">
        <v>32</v>
      </c>
      <c r="D50" s="38"/>
      <c r="E50" s="38"/>
    </row>
    <row r="51" spans="2:10" x14ac:dyDescent="0.25">
      <c r="B51" s="39"/>
      <c r="C51" s="40"/>
    </row>
    <row r="52" spans="2:10" ht="13" x14ac:dyDescent="0.3">
      <c r="B52" s="39"/>
      <c r="C52" s="33" t="s">
        <v>33</v>
      </c>
    </row>
    <row r="53" spans="2:10" x14ac:dyDescent="0.25">
      <c r="B53" s="39"/>
      <c r="C53" s="41" t="s">
        <v>34</v>
      </c>
    </row>
    <row r="54" spans="2:10" x14ac:dyDescent="0.25">
      <c r="C54" s="41" t="s">
        <v>35</v>
      </c>
    </row>
    <row r="55" spans="2:10" x14ac:dyDescent="0.25">
      <c r="B55" s="39"/>
      <c r="C55" s="34" t="s">
        <v>36</v>
      </c>
      <c r="G55" s="9"/>
      <c r="H55" s="9"/>
      <c r="I55" s="9"/>
    </row>
    <row r="56" spans="2:10" x14ac:dyDescent="0.25">
      <c r="B56" s="29"/>
      <c r="C56" s="40"/>
      <c r="D56" s="42"/>
      <c r="F56" s="38"/>
      <c r="G56" s="9"/>
      <c r="H56" s="9"/>
      <c r="I56" s="9"/>
    </row>
    <row r="57" spans="2:10" ht="13" x14ac:dyDescent="0.3">
      <c r="B57" s="43"/>
      <c r="C57" s="33" t="s">
        <v>37</v>
      </c>
      <c r="D57" s="42"/>
    </row>
    <row r="58" spans="2:10" x14ac:dyDescent="0.25">
      <c r="B58" s="43"/>
      <c r="C58" s="44" t="s">
        <v>38</v>
      </c>
      <c r="D58" s="34"/>
      <c r="E58" s="34"/>
    </row>
    <row r="59" spans="2:10" ht="14" x14ac:dyDescent="0.3">
      <c r="F59" s="45"/>
      <c r="H59" s="9"/>
      <c r="I59" s="9"/>
      <c r="J59" s="9"/>
    </row>
    <row r="60" spans="2:10" ht="14" x14ac:dyDescent="0.3">
      <c r="C60" s="33" t="s">
        <v>39</v>
      </c>
      <c r="F60" s="45"/>
      <c r="H60" s="9"/>
      <c r="I60" s="9"/>
      <c r="J60" s="9"/>
    </row>
    <row r="61" spans="2:10" x14ac:dyDescent="0.25">
      <c r="B61" s="43"/>
      <c r="C61" s="41" t="s">
        <v>40</v>
      </c>
      <c r="D61" s="46"/>
      <c r="H61" s="9"/>
      <c r="I61" s="9"/>
      <c r="J61" s="9"/>
    </row>
    <row r="62" spans="2:10" x14ac:dyDescent="0.25">
      <c r="B62" s="29"/>
    </row>
    <row r="63" spans="2:10" ht="13" x14ac:dyDescent="0.3">
      <c r="B63" s="29"/>
      <c r="C63" s="33" t="s">
        <v>41</v>
      </c>
    </row>
    <row r="64" spans="2:10" x14ac:dyDescent="0.25">
      <c r="C64" s="47" t="s">
        <v>42</v>
      </c>
      <c r="D64" s="11"/>
    </row>
    <row r="65" spans="1:8" x14ac:dyDescent="0.25">
      <c r="B65" s="48"/>
      <c r="C65" s="47" t="s">
        <v>43</v>
      </c>
      <c r="D65" s="11"/>
    </row>
    <row r="66" spans="1:8" x14ac:dyDescent="0.25">
      <c r="B66" s="48"/>
      <c r="C66" s="47" t="s">
        <v>44</v>
      </c>
      <c r="D66" s="11"/>
    </row>
    <row r="67" spans="1:8" x14ac:dyDescent="0.25">
      <c r="C67" s="47" t="s">
        <v>45</v>
      </c>
      <c r="D67" s="11"/>
    </row>
    <row r="68" spans="1:8" x14ac:dyDescent="0.25">
      <c r="B68" s="48"/>
      <c r="C68" s="47" t="s">
        <v>46</v>
      </c>
      <c r="D68" s="11"/>
    </row>
    <row r="69" spans="1:8" x14ac:dyDescent="0.25">
      <c r="C69" s="47" t="s">
        <v>47</v>
      </c>
      <c r="D69" s="11"/>
    </row>
    <row r="70" spans="1:8" x14ac:dyDescent="0.25">
      <c r="C70" s="47" t="s">
        <v>48</v>
      </c>
      <c r="D70" s="11"/>
    </row>
    <row r="71" spans="1:8" x14ac:dyDescent="0.25">
      <c r="C71" s="47" t="s">
        <v>49</v>
      </c>
      <c r="D71" s="11"/>
      <c r="H71" s="9"/>
    </row>
    <row r="72" spans="1:8" x14ac:dyDescent="0.25">
      <c r="A72" s="49"/>
      <c r="C72" s="47" t="s">
        <v>50</v>
      </c>
      <c r="D72" s="11"/>
    </row>
    <row r="73" spans="1:8" x14ac:dyDescent="0.25">
      <c r="A73" s="49"/>
      <c r="C73" s="47" t="s">
        <v>51</v>
      </c>
      <c r="D73" s="11"/>
      <c r="E73" s="9"/>
    </row>
    <row r="74" spans="1:8" x14ac:dyDescent="0.25">
      <c r="A74" s="49"/>
      <c r="C74" s="47" t="s">
        <v>52</v>
      </c>
    </row>
    <row r="75" spans="1:8" x14ac:dyDescent="0.25">
      <c r="A75" s="49"/>
      <c r="C75" s="47" t="s">
        <v>53</v>
      </c>
      <c r="D75" s="11"/>
    </row>
    <row r="76" spans="1:8" x14ac:dyDescent="0.25">
      <c r="A76" s="49"/>
      <c r="C76" s="47" t="s">
        <v>54</v>
      </c>
      <c r="D76" s="11"/>
    </row>
    <row r="77" spans="1:8" x14ac:dyDescent="0.25">
      <c r="A77" s="49"/>
      <c r="C77" s="47"/>
    </row>
    <row r="78" spans="1:8" ht="13" x14ac:dyDescent="0.3">
      <c r="A78" s="49"/>
      <c r="C78" s="33" t="s">
        <v>55</v>
      </c>
    </row>
    <row r="79" spans="1:8" ht="13" x14ac:dyDescent="0.3">
      <c r="A79" s="49"/>
      <c r="C79" s="33"/>
    </row>
    <row r="80" spans="1:8" x14ac:dyDescent="0.25">
      <c r="A80" s="49"/>
      <c r="C80" s="47"/>
    </row>
    <row r="81" spans="1:5" x14ac:dyDescent="0.25">
      <c r="A81" s="49"/>
      <c r="C81" s="47"/>
    </row>
    <row r="82" spans="1:5" x14ac:dyDescent="0.25">
      <c r="A82" s="49"/>
      <c r="C82" s="47"/>
      <c r="D82" s="47"/>
      <c r="E82" s="47"/>
    </row>
    <row r="83" spans="1:5" x14ac:dyDescent="0.25">
      <c r="A83" s="49"/>
      <c r="C83" s="47"/>
    </row>
    <row r="84" spans="1:5" x14ac:dyDescent="0.25">
      <c r="A84" s="49"/>
      <c r="C84" s="47"/>
    </row>
    <row r="85" spans="1:5" x14ac:dyDescent="0.25">
      <c r="A85" s="49"/>
      <c r="C85" s="47"/>
    </row>
    <row r="86" spans="1:5" ht="21.75" customHeight="1" x14ac:dyDescent="0.25">
      <c r="A86" s="49"/>
    </row>
    <row r="87" spans="1:5" x14ac:dyDescent="0.25">
      <c r="A87" s="49"/>
      <c r="C87" s="47" t="s">
        <v>56</v>
      </c>
    </row>
    <row r="88" spans="1:5" x14ac:dyDescent="0.25">
      <c r="A88" s="49"/>
      <c r="C88" s="47" t="s">
        <v>57</v>
      </c>
    </row>
    <row r="89" spans="1:5" ht="13" x14ac:dyDescent="0.3">
      <c r="A89" s="49"/>
      <c r="C89" s="23" t="s">
        <v>58</v>
      </c>
    </row>
    <row r="90" spans="1:5" ht="13" x14ac:dyDescent="0.3">
      <c r="A90" s="49"/>
      <c r="C90" s="23" t="s">
        <v>59</v>
      </c>
    </row>
    <row r="91" spans="1:5" ht="13" x14ac:dyDescent="0.3">
      <c r="A91" s="49"/>
      <c r="C91" s="23" t="s">
        <v>60</v>
      </c>
    </row>
    <row r="92" spans="1:5" x14ac:dyDescent="0.25">
      <c r="A92" s="49"/>
      <c r="C92" s="2" t="s">
        <v>61</v>
      </c>
    </row>
    <row r="93" spans="1:5" x14ac:dyDescent="0.25">
      <c r="A93" s="49"/>
      <c r="C93" s="47"/>
    </row>
    <row r="94" spans="1:5" ht="13" x14ac:dyDescent="0.3">
      <c r="A94" s="49"/>
      <c r="C94" s="33" t="s">
        <v>62</v>
      </c>
    </row>
    <row r="95" spans="1:5" x14ac:dyDescent="0.25">
      <c r="A95" s="49"/>
      <c r="C95" s="47" t="s">
        <v>63</v>
      </c>
    </row>
    <row r="96" spans="1:5" x14ac:dyDescent="0.25">
      <c r="A96" s="49"/>
    </row>
    <row r="97" spans="1:10" ht="13" x14ac:dyDescent="0.3">
      <c r="A97" s="49"/>
      <c r="C97" s="33" t="s">
        <v>64</v>
      </c>
    </row>
    <row r="98" spans="1:10" x14ac:dyDescent="0.25">
      <c r="A98" s="49"/>
      <c r="C98" s="2" t="s">
        <v>65</v>
      </c>
    </row>
    <row r="99" spans="1:10" x14ac:dyDescent="0.25">
      <c r="A99" s="49"/>
    </row>
    <row r="100" spans="1:10" ht="13" x14ac:dyDescent="0.3">
      <c r="A100" s="49"/>
      <c r="C100" s="33" t="s">
        <v>66</v>
      </c>
    </row>
    <row r="101" spans="1:10" x14ac:dyDescent="0.25">
      <c r="A101" s="49"/>
      <c r="C101" s="2" t="s">
        <v>67</v>
      </c>
    </row>
    <row r="102" spans="1:10" x14ac:dyDescent="0.25">
      <c r="A102" s="49"/>
      <c r="C102" s="2" t="s">
        <v>68</v>
      </c>
    </row>
    <row r="103" spans="1:10" x14ac:dyDescent="0.25">
      <c r="A103" s="49"/>
    </row>
    <row r="104" spans="1:10" ht="13" x14ac:dyDescent="0.3">
      <c r="A104" s="50"/>
      <c r="C104" s="33" t="s">
        <v>69</v>
      </c>
      <c r="E104" s="11"/>
    </row>
    <row r="105" spans="1:10" x14ac:dyDescent="0.25">
      <c r="A105" s="50"/>
      <c r="C105" s="47" t="s">
        <v>70</v>
      </c>
      <c r="D105" s="11"/>
      <c r="E105" s="11"/>
      <c r="F105" s="11"/>
      <c r="G105" s="11"/>
      <c r="H105" s="11"/>
      <c r="I105" s="11"/>
      <c r="J105" s="11"/>
    </row>
    <row r="106" spans="1:10" x14ac:dyDescent="0.25">
      <c r="A106" s="50"/>
      <c r="C106" s="335" t="s">
        <v>71</v>
      </c>
      <c r="D106" s="336"/>
      <c r="E106" s="11" t="s">
        <v>72</v>
      </c>
      <c r="F106" s="11"/>
      <c r="G106" s="11"/>
      <c r="H106" s="11"/>
      <c r="I106" s="11"/>
      <c r="J106" s="11"/>
    </row>
    <row r="107" spans="1:10" x14ac:dyDescent="0.25">
      <c r="A107" s="50"/>
      <c r="C107" s="337" t="s">
        <v>71</v>
      </c>
      <c r="D107" s="338"/>
      <c r="E107" s="11" t="s">
        <v>73</v>
      </c>
      <c r="F107" s="11"/>
      <c r="G107" s="11"/>
      <c r="H107" s="11"/>
      <c r="I107" s="11"/>
      <c r="J107" s="11"/>
    </row>
    <row r="108" spans="1:10" ht="14.25" customHeight="1" x14ac:dyDescent="0.25">
      <c r="A108" s="50"/>
      <c r="C108" s="339" t="s">
        <v>71</v>
      </c>
      <c r="D108" s="339"/>
      <c r="E108" s="11" t="s">
        <v>74</v>
      </c>
      <c r="F108" s="11"/>
      <c r="G108" s="11"/>
      <c r="H108" s="11"/>
      <c r="I108" s="11"/>
      <c r="J108" s="11"/>
    </row>
    <row r="109" spans="1:10" x14ac:dyDescent="0.25">
      <c r="A109" s="50"/>
      <c r="F109" s="11"/>
      <c r="G109" s="11"/>
      <c r="H109" s="11"/>
      <c r="I109" s="11"/>
      <c r="J109" s="11"/>
    </row>
    <row r="110" spans="1:10" ht="13" x14ac:dyDescent="0.3">
      <c r="A110" s="50"/>
      <c r="C110" s="33" t="s">
        <v>75</v>
      </c>
      <c r="E110" s="11"/>
      <c r="F110" s="11"/>
      <c r="G110" s="11"/>
      <c r="H110" s="11"/>
      <c r="I110" s="11"/>
      <c r="J110" s="11"/>
    </row>
    <row r="111" spans="1:10" ht="14" x14ac:dyDescent="0.3">
      <c r="A111" s="50"/>
      <c r="B111" s="51"/>
      <c r="C111" s="2" t="s">
        <v>76</v>
      </c>
      <c r="E111" s="11"/>
      <c r="F111" s="11"/>
      <c r="G111" s="11"/>
      <c r="H111" s="11"/>
      <c r="I111" s="11"/>
      <c r="J111" s="11"/>
    </row>
    <row r="112" spans="1:10" s="49" customFormat="1" x14ac:dyDescent="0.25">
      <c r="C112" s="52" t="s">
        <v>77</v>
      </c>
      <c r="D112" s="53" t="s">
        <v>78</v>
      </c>
      <c r="E112" s="50"/>
      <c r="F112" s="50"/>
      <c r="G112" s="50"/>
      <c r="H112" s="50"/>
      <c r="I112" s="50"/>
      <c r="J112" s="50"/>
    </row>
    <row r="113" spans="1:18" x14ac:dyDescent="0.25">
      <c r="A113" s="49"/>
      <c r="C113" s="52" t="s">
        <v>79</v>
      </c>
      <c r="D113" s="53" t="s">
        <v>80</v>
      </c>
    </row>
    <row r="114" spans="1:18" x14ac:dyDescent="0.25">
      <c r="A114" s="49"/>
      <c r="C114" s="54" t="s">
        <v>81</v>
      </c>
      <c r="D114" s="53" t="s">
        <v>82</v>
      </c>
    </row>
    <row r="115" spans="1:18" x14ac:dyDescent="0.25">
      <c r="A115" s="49"/>
      <c r="C115" s="52" t="s">
        <v>83</v>
      </c>
      <c r="D115" s="53" t="s">
        <v>84</v>
      </c>
    </row>
    <row r="116" spans="1:18" x14ac:dyDescent="0.25">
      <c r="A116" s="49"/>
      <c r="C116" s="54" t="s">
        <v>85</v>
      </c>
      <c r="D116" s="53" t="s">
        <v>86</v>
      </c>
      <c r="E116" s="55"/>
      <c r="F116" s="55"/>
      <c r="G116" s="55"/>
      <c r="H116" s="18"/>
      <c r="I116" s="55"/>
      <c r="J116" s="55"/>
      <c r="K116" s="55"/>
      <c r="L116" s="18"/>
      <c r="M116" s="18"/>
      <c r="N116" s="18"/>
      <c r="O116" s="55"/>
      <c r="P116" s="49"/>
      <c r="Q116" s="49"/>
      <c r="R116" s="49"/>
    </row>
    <row r="117" spans="1:18" x14ac:dyDescent="0.25">
      <c r="A117" s="49"/>
      <c r="C117" s="54" t="s">
        <v>87</v>
      </c>
      <c r="D117" s="53" t="s">
        <v>88</v>
      </c>
      <c r="E117" s="55"/>
      <c r="F117" s="55"/>
      <c r="G117" s="55"/>
      <c r="H117" s="55"/>
      <c r="I117" s="55"/>
      <c r="J117" s="18"/>
      <c r="K117" s="18"/>
      <c r="L117" s="18"/>
      <c r="M117" s="55"/>
      <c r="N117" s="55"/>
      <c r="O117" s="55"/>
      <c r="P117" s="49"/>
      <c r="Q117" s="49"/>
      <c r="R117" s="49"/>
    </row>
    <row r="118" spans="1:18" x14ac:dyDescent="0.25">
      <c r="C118" s="52" t="s">
        <v>89</v>
      </c>
      <c r="D118" s="53" t="s">
        <v>90</v>
      </c>
      <c r="E118" s="55"/>
      <c r="F118" s="55"/>
      <c r="G118" s="55"/>
      <c r="H118" s="55"/>
      <c r="I118" s="55"/>
      <c r="J118" s="55"/>
      <c r="K118" s="55"/>
      <c r="L118" s="55"/>
      <c r="M118" s="55"/>
      <c r="N118" s="55"/>
      <c r="O118" s="55"/>
      <c r="P118" s="49"/>
      <c r="Q118" s="49"/>
      <c r="R118" s="49"/>
    </row>
    <row r="119" spans="1:18" x14ac:dyDescent="0.25">
      <c r="C119" s="56" t="s">
        <v>91</v>
      </c>
      <c r="D119" s="2" t="s">
        <v>92</v>
      </c>
      <c r="E119" s="55"/>
      <c r="F119" s="55"/>
      <c r="G119" s="55"/>
      <c r="H119" s="55"/>
      <c r="I119" s="55"/>
      <c r="J119" s="55"/>
      <c r="K119" s="55"/>
      <c r="L119" s="55"/>
      <c r="M119" s="55"/>
      <c r="N119" s="55"/>
      <c r="O119" s="55"/>
      <c r="P119" s="49"/>
      <c r="Q119" s="49"/>
      <c r="R119" s="49"/>
    </row>
    <row r="120" spans="1:18" x14ac:dyDescent="0.25">
      <c r="C120" s="57" t="s">
        <v>93</v>
      </c>
      <c r="D120" s="49" t="s">
        <v>94</v>
      </c>
      <c r="E120" s="58"/>
      <c r="F120" s="58"/>
      <c r="G120" s="58"/>
      <c r="H120" s="58"/>
      <c r="I120" s="58"/>
      <c r="J120" s="58"/>
      <c r="K120" s="58"/>
      <c r="L120" s="55"/>
      <c r="M120" s="58"/>
      <c r="N120" s="58"/>
      <c r="O120" s="58"/>
      <c r="P120" s="49"/>
      <c r="Q120" s="49"/>
      <c r="R120" s="49"/>
    </row>
    <row r="121" spans="1:18" x14ac:dyDescent="0.25">
      <c r="C121" s="57" t="s">
        <v>95</v>
      </c>
      <c r="D121" s="49" t="s">
        <v>96</v>
      </c>
      <c r="E121" s="58"/>
      <c r="F121" s="58"/>
      <c r="G121" s="58"/>
      <c r="H121" s="58"/>
      <c r="I121" s="58"/>
      <c r="J121" s="58"/>
      <c r="K121" s="58"/>
      <c r="L121" s="55"/>
      <c r="M121" s="58"/>
      <c r="N121" s="58"/>
      <c r="O121" s="58"/>
      <c r="P121" s="49"/>
      <c r="Q121" s="49"/>
      <c r="R121" s="49"/>
    </row>
    <row r="122" spans="1:18" ht="13" x14ac:dyDescent="0.3">
      <c r="C122" s="57"/>
      <c r="D122" s="59" t="s">
        <v>97</v>
      </c>
      <c r="E122" s="58"/>
      <c r="F122" s="58"/>
      <c r="G122" s="58"/>
      <c r="H122" s="58"/>
      <c r="I122" s="58"/>
      <c r="J122" s="58"/>
      <c r="K122" s="58"/>
      <c r="L122" s="55"/>
      <c r="M122" s="58"/>
      <c r="N122" s="58"/>
      <c r="O122" s="58"/>
      <c r="P122" s="49"/>
      <c r="Q122" s="49"/>
      <c r="R122" s="49"/>
    </row>
    <row r="123" spans="1:18" ht="13" x14ac:dyDescent="0.3">
      <c r="C123" s="57"/>
      <c r="D123" s="59" t="s">
        <v>98</v>
      </c>
      <c r="E123" s="58"/>
      <c r="F123" s="58"/>
      <c r="G123" s="58"/>
      <c r="H123" s="58"/>
      <c r="I123" s="58"/>
      <c r="J123" s="58"/>
      <c r="K123" s="58"/>
      <c r="L123" s="55"/>
      <c r="M123" s="58"/>
      <c r="N123" s="58"/>
      <c r="O123" s="58"/>
      <c r="P123" s="49"/>
      <c r="Q123" s="49"/>
      <c r="R123" s="49"/>
    </row>
    <row r="124" spans="1:18" x14ac:dyDescent="0.25">
      <c r="C124" s="57" t="s">
        <v>99</v>
      </c>
      <c r="D124" s="49" t="s">
        <v>100</v>
      </c>
      <c r="E124" s="58"/>
      <c r="F124" s="58"/>
      <c r="G124" s="58"/>
      <c r="H124" s="58"/>
      <c r="I124" s="58"/>
      <c r="J124" s="58"/>
      <c r="K124" s="58"/>
      <c r="L124" s="55"/>
      <c r="M124" s="58"/>
      <c r="N124" s="58"/>
      <c r="O124" s="58"/>
      <c r="P124" s="49"/>
      <c r="Q124" s="49"/>
      <c r="R124" s="49"/>
    </row>
    <row r="125" spans="1:18" x14ac:dyDescent="0.25">
      <c r="C125" s="57" t="s">
        <v>101</v>
      </c>
      <c r="D125" s="49" t="s">
        <v>102</v>
      </c>
      <c r="E125" s="58"/>
      <c r="F125" s="58"/>
      <c r="G125" s="58"/>
      <c r="H125" s="58"/>
      <c r="I125" s="58"/>
      <c r="J125" s="58"/>
      <c r="K125" s="58"/>
      <c r="L125" s="55"/>
      <c r="M125" s="58"/>
      <c r="N125" s="58"/>
      <c r="O125" s="58"/>
      <c r="P125" s="49"/>
      <c r="Q125" s="49"/>
      <c r="R125" s="49"/>
    </row>
    <row r="126" spans="1:18" x14ac:dyDescent="0.25">
      <c r="E126" s="58"/>
      <c r="F126" s="55"/>
      <c r="G126" s="58"/>
      <c r="H126" s="58"/>
      <c r="I126" s="58"/>
      <c r="J126" s="55"/>
      <c r="K126" s="58"/>
      <c r="L126" s="55"/>
      <c r="M126" s="55"/>
      <c r="N126" s="55"/>
      <c r="O126" s="55"/>
      <c r="P126" s="49"/>
      <c r="Q126" s="49"/>
      <c r="R126" s="49"/>
    </row>
    <row r="127" spans="1:18" ht="13" x14ac:dyDescent="0.3">
      <c r="C127" s="33" t="s">
        <v>103</v>
      </c>
      <c r="E127" s="55"/>
      <c r="F127" s="55"/>
      <c r="G127" s="55"/>
      <c r="H127" s="55"/>
      <c r="I127" s="55"/>
      <c r="J127" s="55"/>
      <c r="K127" s="55"/>
      <c r="L127" s="55"/>
      <c r="M127" s="55"/>
      <c r="N127" s="55"/>
      <c r="O127" s="55"/>
      <c r="P127" s="49"/>
      <c r="Q127" s="49"/>
      <c r="R127" s="49"/>
    </row>
    <row r="128" spans="1:18" x14ac:dyDescent="0.25">
      <c r="C128" s="52" t="s">
        <v>104</v>
      </c>
      <c r="D128" s="53" t="s">
        <v>105</v>
      </c>
      <c r="E128" s="49"/>
      <c r="F128" s="49"/>
      <c r="G128" s="49"/>
      <c r="H128" s="49"/>
      <c r="I128" s="49"/>
      <c r="J128" s="49"/>
      <c r="K128" s="49"/>
      <c r="L128" s="49"/>
      <c r="M128" s="49"/>
      <c r="N128" s="49"/>
      <c r="O128" s="49"/>
      <c r="P128" s="49"/>
      <c r="Q128" s="49"/>
      <c r="R128" s="49"/>
    </row>
    <row r="129" spans="2:19" x14ac:dyDescent="0.25">
      <c r="C129" s="52" t="s">
        <v>106</v>
      </c>
      <c r="D129" s="53" t="s">
        <v>107</v>
      </c>
      <c r="E129" s="49"/>
      <c r="F129" s="49"/>
      <c r="G129" s="49"/>
      <c r="H129" s="49"/>
      <c r="I129" s="49"/>
      <c r="J129" s="49"/>
      <c r="K129" s="49"/>
      <c r="L129" s="49"/>
      <c r="M129" s="49"/>
      <c r="N129" s="49"/>
      <c r="O129" s="49"/>
      <c r="P129" s="49"/>
      <c r="Q129" s="49"/>
      <c r="R129" s="49"/>
    </row>
    <row r="130" spans="2:19" x14ac:dyDescent="0.25">
      <c r="C130" s="54" t="s">
        <v>108</v>
      </c>
      <c r="D130" s="53" t="s">
        <v>109</v>
      </c>
    </row>
    <row r="131" spans="2:19" x14ac:dyDescent="0.25">
      <c r="C131" s="54" t="s">
        <v>110</v>
      </c>
      <c r="D131" s="2" t="s">
        <v>111</v>
      </c>
    </row>
    <row r="132" spans="2:19" x14ac:dyDescent="0.25">
      <c r="C132" s="52" t="s">
        <v>112</v>
      </c>
      <c r="D132" s="53" t="s">
        <v>113</v>
      </c>
    </row>
    <row r="133" spans="2:19" x14ac:dyDescent="0.25">
      <c r="C133" s="54" t="s">
        <v>114</v>
      </c>
      <c r="D133" s="53" t="s">
        <v>115</v>
      </c>
    </row>
    <row r="134" spans="2:19" x14ac:dyDescent="0.25">
      <c r="C134" s="54" t="s">
        <v>116</v>
      </c>
      <c r="D134" s="53" t="s">
        <v>117</v>
      </c>
    </row>
    <row r="135" spans="2:19" x14ac:dyDescent="0.25">
      <c r="B135" s="24"/>
      <c r="C135" s="24"/>
      <c r="D135" s="24"/>
      <c r="E135" s="24"/>
      <c r="F135" s="24"/>
      <c r="G135" s="24"/>
      <c r="H135" s="24"/>
      <c r="I135" s="24"/>
      <c r="J135" s="24"/>
      <c r="K135" s="24"/>
      <c r="L135" s="24"/>
      <c r="M135" s="24"/>
      <c r="N135" s="24"/>
      <c r="O135" s="24"/>
      <c r="P135" s="24"/>
      <c r="Q135" s="24"/>
      <c r="R135" s="24"/>
      <c r="S135" s="24"/>
    </row>
  </sheetData>
  <mergeCells count="4">
    <mergeCell ref="C21:D21"/>
    <mergeCell ref="C106:D106"/>
    <mergeCell ref="C107:D107"/>
    <mergeCell ref="C108:D108"/>
  </mergeCells>
  <hyperlinks>
    <hyperlink ref="C45:E45" r:id="rId1" display="http://corporate.husqvarna.com/purchase/en" xr:uid="{00000000-0004-0000-0000-000000000000}"/>
    <hyperlink ref="C48:D48" r:id="rId2" display="Code of Conduct - CoC, " xr:uid="{00000000-0004-0000-0000-000001000000}"/>
    <hyperlink ref="C49:E49" r:id="rId3" display="Restricted Material List – RML, REACH and RoHS." xr:uid="{00000000-0004-0000-0000-000002000000}"/>
    <hyperlink ref="C58:E58" r:id="rId4" display="Packaging Information, Husqvarna AB (Doc. R0221)." xr:uid="{00000000-0004-0000-0000-000003000000}"/>
    <hyperlink ref="C28" r:id="rId5" display="http://www.husqvarnagroup.com/" xr:uid="{00000000-0004-0000-0000-000004000000}"/>
    <hyperlink ref="C55" r:id="rId6" xr:uid="{00000000-0004-0000-0000-000005000000}"/>
    <hyperlink ref="C35" r:id="rId7" xr:uid="{00000000-0004-0000-0000-000006000000}"/>
    <hyperlink ref="C38" r:id="rId8" display="Acces this this link for more information about APQP Process" xr:uid="{00000000-0004-0000-0000-000007000000}"/>
  </hyperlinks>
  <printOptions horizontalCentered="1"/>
  <pageMargins left="0.47244094488188981" right="0.47244094488188981" top="1.1023622047244095" bottom="0.47244094488188981" header="0.47244094488188981" footer="0.31496062992125984"/>
  <pageSetup paperSize="9" scale="41" orientation="portrait" r:id="rId9"/>
  <headerFooter>
    <oddHeader>&amp;R&amp;G</oddHeader>
  </headerFooter>
  <drawing r:id="rId10"/>
  <legacyDrawingHF r:id="rId11"/>
  <extLst>
    <ext xmlns:x14="http://schemas.microsoft.com/office/spreadsheetml/2009/9/main" uri="{78C0D931-6437-407d-A8EE-F0AAD7539E65}">
      <x14:conditionalFormattings>
        <x14:conditionalFormatting xmlns:xm="http://schemas.microsoft.com/office/excel/2006/main">
          <x14:cfRule type="expression" priority="2" id="{B2B15ABC-5F99-4E70-955E-1A3C77B45881}">
            <xm:f>IF('https://husqvarnagroup.sharepoint.com/sites/Husqvarna-Team-project-sourcing/NPD Projects/Rider R400 Gen II/Supplier Selection/[RFQ Template.Version 16 (BV).xlsm]Sourcing Management page'!#REF!="",TRUE,FALSE)</xm:f>
            <x14:dxf>
              <font>
                <color rgb="FFC00000"/>
              </font>
              <fill>
                <patternFill patternType="none">
                  <bgColor auto="1"/>
                </patternFill>
              </fill>
            </x14:dxf>
          </x14:cfRule>
          <xm:sqref>C20</xm:sqref>
        </x14:conditionalFormatting>
        <x14:conditionalFormatting xmlns:xm="http://schemas.microsoft.com/office/excel/2006/main">
          <x14:cfRule type="expression" priority="1" id="{15AAB973-47B9-4301-B4D7-46082530C6ED}">
            <xm:f>IF('https://husqvarnagroup.sharepoint.com/sites/Husqvarna-Team-project-sourcing/NPD Projects/Rider R400 Gen II/Supplier Selection/[RFQ Template.Version 16 (BV).xlsm]Sourcing Management page'!#REF!="",TRUE,FALSE)</xm:f>
            <x14:dxf>
              <font>
                <color rgb="FFC00000"/>
              </font>
            </x14:dxf>
          </x14:cfRule>
          <xm:sqref>E22:F22 C21:C22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B1:T220"/>
  <sheetViews>
    <sheetView showGridLines="0" tabSelected="1" zoomScale="70" zoomScaleNormal="70" zoomScaleSheetLayoutView="40" workbookViewId="0">
      <selection activeCell="D2" sqref="D2"/>
    </sheetView>
  </sheetViews>
  <sheetFormatPr defaultColWidth="10.1796875" defaultRowHeight="12.5" x14ac:dyDescent="0.25"/>
  <cols>
    <col min="1" max="1" width="0.81640625" style="61" customWidth="1"/>
    <col min="2" max="2" width="31.7265625" style="61" customWidth="1"/>
    <col min="3" max="3" width="22.453125" style="61" customWidth="1"/>
    <col min="4" max="4" width="26" style="61" customWidth="1"/>
    <col min="5" max="5" width="28.26953125" style="61" customWidth="1"/>
    <col min="6" max="6" width="24.1796875" style="61" customWidth="1"/>
    <col min="7" max="7" width="27" style="61" customWidth="1"/>
    <col min="8" max="8" width="14.26953125" style="61" customWidth="1"/>
    <col min="9" max="9" width="14.54296875" style="61" customWidth="1"/>
    <col min="10" max="10" width="16.1796875" style="61" customWidth="1"/>
    <col min="11" max="11" width="18.26953125" style="61" customWidth="1"/>
    <col min="12" max="12" width="19.26953125" style="61" customWidth="1"/>
    <col min="13" max="13" width="13.54296875" style="62" customWidth="1"/>
    <col min="14" max="14" width="19.453125" style="61" customWidth="1"/>
    <col min="15" max="15" width="30.54296875" style="61" customWidth="1"/>
    <col min="16" max="16" width="1.1796875" style="61" customWidth="1"/>
    <col min="17" max="17" width="15.26953125" style="61" customWidth="1"/>
    <col min="18" max="18" width="7.453125" style="61" customWidth="1"/>
    <col min="19" max="19" width="9.26953125" style="61" customWidth="1"/>
    <col min="20" max="20" width="10.1796875" style="61" customWidth="1"/>
    <col min="21" max="21" width="11" style="61" customWidth="1"/>
    <col min="22" max="38" width="10.1796875" style="61" customWidth="1"/>
    <col min="39" max="16384" width="10.1796875" style="61"/>
  </cols>
  <sheetData>
    <row r="1" spans="2:18" x14ac:dyDescent="0.25">
      <c r="B1" s="60" t="s">
        <v>118</v>
      </c>
      <c r="C1" s="60"/>
    </row>
    <row r="2" spans="2:18" ht="59.25" customHeight="1" thickBot="1" x14ac:dyDescent="0.35">
      <c r="B2" s="63"/>
      <c r="C2" s="63"/>
      <c r="D2" s="64"/>
      <c r="E2" s="64"/>
      <c r="F2" s="64"/>
      <c r="G2" s="64"/>
      <c r="H2" s="64"/>
      <c r="I2" s="64"/>
      <c r="J2" s="64"/>
      <c r="K2" s="64"/>
      <c r="L2" s="63"/>
      <c r="M2" s="65"/>
      <c r="N2" s="64"/>
      <c r="O2" s="66" t="s">
        <v>119</v>
      </c>
    </row>
    <row r="3" spans="2:18" ht="34.5" customHeight="1" thickTop="1" x14ac:dyDescent="0.5">
      <c r="B3" s="67" t="s">
        <v>120</v>
      </c>
      <c r="C3" s="67"/>
      <c r="D3" s="68"/>
      <c r="E3" s="68"/>
      <c r="F3" s="68"/>
      <c r="G3" s="69"/>
      <c r="H3" s="69"/>
      <c r="I3" s="69"/>
      <c r="J3" s="69"/>
      <c r="K3" s="69"/>
      <c r="L3" s="70"/>
      <c r="M3" s="61"/>
      <c r="N3" s="71"/>
      <c r="O3" s="71"/>
      <c r="P3" s="70"/>
      <c r="Q3" s="72"/>
    </row>
    <row r="4" spans="2:18" ht="14" x14ac:dyDescent="0.3">
      <c r="C4" s="73" t="s">
        <v>121</v>
      </c>
      <c r="D4" s="333" t="s">
        <v>122</v>
      </c>
      <c r="F4" s="74"/>
      <c r="G4" s="75"/>
      <c r="H4" s="75"/>
      <c r="I4" s="75"/>
      <c r="L4" s="76"/>
      <c r="M4" s="76"/>
      <c r="O4" s="77"/>
    </row>
    <row r="5" spans="2:18" ht="12.75" customHeight="1" x14ac:dyDescent="0.25">
      <c r="M5" s="61"/>
    </row>
    <row r="6" spans="2:18" ht="12.75" customHeight="1" x14ac:dyDescent="0.3">
      <c r="B6" s="340" t="s">
        <v>123</v>
      </c>
      <c r="C6" s="340"/>
      <c r="D6" s="340"/>
      <c r="E6" s="340"/>
      <c r="F6" s="340"/>
      <c r="G6" s="340"/>
      <c r="H6" s="75"/>
      <c r="I6" s="75"/>
      <c r="K6" s="75"/>
      <c r="L6" s="76"/>
      <c r="M6" s="76"/>
    </row>
    <row r="7" spans="2:18" ht="15" customHeight="1" thickBot="1" x14ac:dyDescent="0.4">
      <c r="B7" s="340"/>
      <c r="C7" s="340"/>
      <c r="D7" s="340"/>
      <c r="E7" s="340"/>
      <c r="F7" s="340"/>
      <c r="G7" s="340"/>
      <c r="I7" s="78" t="s">
        <v>124</v>
      </c>
      <c r="J7" s="78"/>
      <c r="K7" s="78"/>
      <c r="L7" s="78"/>
      <c r="M7" s="78"/>
      <c r="N7" s="78"/>
      <c r="O7" s="78"/>
      <c r="R7" s="79"/>
    </row>
    <row r="8" spans="2:18" ht="16.5" customHeight="1" thickBot="1" x14ac:dyDescent="0.4">
      <c r="B8" s="80" t="s">
        <v>125</v>
      </c>
      <c r="C8" s="80"/>
      <c r="D8" s="80"/>
      <c r="E8" s="80"/>
      <c r="F8" s="81"/>
      <c r="G8" s="82"/>
      <c r="K8" s="83" t="s">
        <v>126</v>
      </c>
      <c r="L8" s="341"/>
      <c r="M8" s="342"/>
      <c r="N8" s="342"/>
      <c r="O8" s="343"/>
    </row>
    <row r="9" spans="2:18" ht="17.149999999999999" customHeight="1" x14ac:dyDescent="0.3">
      <c r="B9" s="83" t="s">
        <v>127</v>
      </c>
      <c r="C9" s="84"/>
      <c r="D9" s="85"/>
      <c r="E9" s="86" t="s">
        <v>128</v>
      </c>
      <c r="F9" s="87"/>
      <c r="G9" s="88"/>
      <c r="K9" s="83" t="s">
        <v>129</v>
      </c>
      <c r="L9" s="344"/>
      <c r="M9" s="345"/>
      <c r="N9" s="345"/>
      <c r="O9" s="346"/>
    </row>
    <row r="10" spans="2:18" ht="17.149999999999999" customHeight="1" x14ac:dyDescent="0.3">
      <c r="B10" s="83" t="s">
        <v>130</v>
      </c>
      <c r="C10" s="89"/>
      <c r="D10" s="90"/>
      <c r="E10" s="83" t="s">
        <v>93</v>
      </c>
      <c r="F10" s="89" t="s">
        <v>290</v>
      </c>
      <c r="G10" s="90"/>
      <c r="K10" s="83" t="s">
        <v>131</v>
      </c>
      <c r="L10" s="344"/>
      <c r="M10" s="345"/>
      <c r="N10" s="345"/>
      <c r="O10" s="346"/>
    </row>
    <row r="11" spans="2:18" ht="17.149999999999999" customHeight="1" x14ac:dyDescent="0.3">
      <c r="B11" s="86" t="s">
        <v>132</v>
      </c>
      <c r="C11" s="91"/>
      <c r="D11" s="92"/>
      <c r="E11" s="83" t="s">
        <v>133</v>
      </c>
      <c r="F11" s="89"/>
      <c r="G11" s="90"/>
      <c r="K11" s="83" t="s">
        <v>134</v>
      </c>
      <c r="L11" s="344"/>
      <c r="M11" s="345"/>
      <c r="N11" s="345"/>
      <c r="O11" s="346"/>
    </row>
    <row r="12" spans="2:18" ht="17.149999999999999" customHeight="1" x14ac:dyDescent="0.3">
      <c r="B12" s="83" t="s">
        <v>135</v>
      </c>
      <c r="C12" s="93"/>
      <c r="D12" s="94"/>
      <c r="E12" s="86" t="s">
        <v>136</v>
      </c>
      <c r="F12" s="93"/>
      <c r="G12" s="94"/>
      <c r="K12" s="95" t="s">
        <v>137</v>
      </c>
      <c r="L12" s="344"/>
      <c r="M12" s="345"/>
      <c r="N12" s="346"/>
      <c r="O12" s="96"/>
    </row>
    <row r="13" spans="2:18" ht="17.149999999999999" customHeight="1" thickBot="1" x14ac:dyDescent="0.4">
      <c r="B13" s="80" t="s">
        <v>138</v>
      </c>
      <c r="C13" s="82"/>
      <c r="D13" s="80"/>
      <c r="E13" s="82"/>
      <c r="F13" s="82"/>
      <c r="G13" s="82"/>
      <c r="K13" s="62"/>
      <c r="M13" s="61"/>
    </row>
    <row r="14" spans="2:18" ht="17.149999999999999" customHeight="1" x14ac:dyDescent="0.3">
      <c r="B14" s="86" t="s">
        <v>139</v>
      </c>
      <c r="C14" s="97"/>
      <c r="D14" s="98"/>
      <c r="E14" s="83" t="s">
        <v>87</v>
      </c>
      <c r="F14" s="99"/>
      <c r="G14" s="88"/>
      <c r="J14" s="100"/>
      <c r="K14" s="101" t="s">
        <v>140</v>
      </c>
      <c r="L14" s="102" t="b">
        <v>0</v>
      </c>
      <c r="M14" s="103"/>
      <c r="N14" s="104"/>
      <c r="O14" s="105"/>
    </row>
    <row r="15" spans="2:18" ht="17.149999999999999" customHeight="1" x14ac:dyDescent="0.3">
      <c r="B15" s="83" t="s">
        <v>141</v>
      </c>
      <c r="C15" s="93"/>
      <c r="D15" s="106"/>
      <c r="E15" s="86" t="s">
        <v>142</v>
      </c>
      <c r="F15" s="107"/>
      <c r="G15" s="90"/>
      <c r="J15" s="108"/>
      <c r="K15" s="109"/>
      <c r="L15" s="110" t="str">
        <f>IF(L14=TRUE,"An attachement about the part specification will be added to this file.","")</f>
        <v/>
      </c>
      <c r="M15" s="111"/>
      <c r="N15" s="109"/>
      <c r="O15" s="112"/>
    </row>
    <row r="16" spans="2:18" ht="17.149999999999999" customHeight="1" x14ac:dyDescent="0.25">
      <c r="K16" s="62"/>
      <c r="L16" s="113" t="s">
        <v>143</v>
      </c>
      <c r="M16" s="61"/>
    </row>
    <row r="17" spans="2:19" ht="17.149999999999999" customHeight="1" thickBot="1" x14ac:dyDescent="0.4">
      <c r="B17" s="80" t="s">
        <v>144</v>
      </c>
      <c r="C17" s="80"/>
      <c r="D17" s="82"/>
      <c r="E17" s="80" t="s">
        <v>145</v>
      </c>
      <c r="F17" s="80"/>
      <c r="G17" s="80"/>
      <c r="J17" s="100"/>
      <c r="K17" s="101" t="s">
        <v>146</v>
      </c>
      <c r="L17" s="102" t="b">
        <v>0</v>
      </c>
      <c r="M17" s="103"/>
      <c r="N17" s="114"/>
      <c r="O17" s="105"/>
    </row>
    <row r="18" spans="2:19" ht="17.149999999999999" customHeight="1" x14ac:dyDescent="0.3">
      <c r="B18" s="83" t="s">
        <v>147</v>
      </c>
      <c r="E18" s="115"/>
      <c r="F18" s="116"/>
      <c r="G18" s="116"/>
      <c r="H18" s="116"/>
      <c r="J18" s="108"/>
      <c r="K18" s="109"/>
      <c r="L18" s="110" t="str">
        <f>IF(L17=TRUE,"I, supplier, assure that the sustainability requirements are fulfilled.","")</f>
        <v/>
      </c>
      <c r="M18" s="111"/>
      <c r="N18" s="117"/>
      <c r="O18" s="112"/>
    </row>
    <row r="19" spans="2:19" ht="17.149999999999999" customHeight="1" x14ac:dyDescent="0.3">
      <c r="B19" s="86" t="s">
        <v>148</v>
      </c>
      <c r="C19" s="118"/>
      <c r="D19" s="119"/>
      <c r="F19" s="116" t="s">
        <v>122</v>
      </c>
      <c r="G19" s="116"/>
      <c r="H19" s="116"/>
      <c r="L19" s="113"/>
      <c r="M19" s="120"/>
      <c r="N19" s="62"/>
      <c r="O19" s="62"/>
      <c r="S19" s="62"/>
    </row>
    <row r="20" spans="2:19" ht="17.149999999999999" customHeight="1" thickBot="1" x14ac:dyDescent="0.4">
      <c r="B20" s="83" t="s">
        <v>149</v>
      </c>
      <c r="C20" s="121"/>
      <c r="D20" s="122"/>
      <c r="F20" s="116"/>
      <c r="G20" s="116"/>
      <c r="H20" s="116"/>
      <c r="I20" s="78"/>
      <c r="J20" s="78"/>
      <c r="K20" s="78"/>
      <c r="L20" s="78"/>
      <c r="M20" s="78"/>
      <c r="N20" s="78"/>
      <c r="O20" s="78"/>
    </row>
    <row r="21" spans="2:19" ht="17.149999999999999" customHeight="1" x14ac:dyDescent="0.3">
      <c r="B21" s="83" t="s">
        <v>150</v>
      </c>
      <c r="C21" s="93"/>
      <c r="D21" s="106"/>
      <c r="F21" s="116"/>
      <c r="G21" s="116"/>
      <c r="H21" s="116"/>
      <c r="K21" s="95" t="s">
        <v>151</v>
      </c>
      <c r="L21" s="123"/>
      <c r="M21" s="120"/>
    </row>
    <row r="22" spans="2:19" ht="15.75" customHeight="1" x14ac:dyDescent="0.3">
      <c r="B22" s="86" t="s">
        <v>152</v>
      </c>
      <c r="F22" s="116"/>
      <c r="G22" s="116"/>
      <c r="H22" s="116"/>
      <c r="K22" s="95" t="s">
        <v>153</v>
      </c>
      <c r="L22" s="124"/>
      <c r="M22" s="113" t="s">
        <v>154</v>
      </c>
    </row>
    <row r="23" spans="2:19" ht="17.149999999999999" customHeight="1" thickBot="1" x14ac:dyDescent="0.4">
      <c r="B23" s="86" t="s">
        <v>148</v>
      </c>
      <c r="C23" s="125"/>
      <c r="D23" s="119"/>
      <c r="F23" s="116"/>
      <c r="G23" s="116"/>
      <c r="H23" s="116"/>
      <c r="I23" s="78"/>
      <c r="J23" s="78"/>
      <c r="K23" s="78"/>
      <c r="L23" s="78"/>
      <c r="M23" s="78"/>
      <c r="N23" s="78"/>
      <c r="O23" s="78"/>
    </row>
    <row r="24" spans="2:19" ht="17.149999999999999" customHeight="1" x14ac:dyDescent="0.3">
      <c r="B24" s="83" t="s">
        <v>149</v>
      </c>
      <c r="C24" s="126"/>
      <c r="D24" s="122"/>
      <c r="F24" s="116"/>
      <c r="G24" s="116"/>
      <c r="H24" s="116"/>
      <c r="K24" s="83" t="s">
        <v>155</v>
      </c>
      <c r="L24" s="124"/>
      <c r="M24" s="113" t="s">
        <v>156</v>
      </c>
    </row>
    <row r="25" spans="2:19" ht="17.149999999999999" customHeight="1" thickBot="1" x14ac:dyDescent="0.4">
      <c r="B25" s="83" t="s">
        <v>150</v>
      </c>
      <c r="C25" s="125"/>
      <c r="D25" s="119"/>
      <c r="F25" s="116"/>
      <c r="G25" s="116"/>
      <c r="H25" s="116"/>
      <c r="I25" s="78"/>
      <c r="J25" s="78"/>
      <c r="K25" s="78"/>
      <c r="L25" s="78"/>
      <c r="M25" s="127"/>
      <c r="N25" s="78"/>
      <c r="O25" s="78"/>
    </row>
    <row r="26" spans="2:19" ht="15" customHeight="1" thickBot="1" x14ac:dyDescent="0.4">
      <c r="B26" s="80" t="s">
        <v>157</v>
      </c>
      <c r="C26" s="80"/>
      <c r="D26" s="82"/>
      <c r="I26" s="128"/>
      <c r="K26" s="83" t="s">
        <v>158</v>
      </c>
      <c r="L26" s="123"/>
      <c r="M26" s="129"/>
    </row>
    <row r="27" spans="2:19" ht="15" customHeight="1" x14ac:dyDescent="0.3">
      <c r="B27" s="130" t="s">
        <v>159</v>
      </c>
      <c r="C27" s="130"/>
      <c r="D27" s="62"/>
      <c r="I27" s="128"/>
      <c r="K27" s="83" t="s">
        <v>160</v>
      </c>
      <c r="L27" s="123"/>
      <c r="M27" s="131" t="s">
        <v>291</v>
      </c>
    </row>
    <row r="28" spans="2:19" ht="15" customHeight="1" x14ac:dyDescent="0.35">
      <c r="B28" s="86" t="s">
        <v>161</v>
      </c>
      <c r="C28" s="132"/>
      <c r="D28" s="133"/>
      <c r="H28" s="79"/>
      <c r="I28" s="128"/>
      <c r="J28" s="134"/>
      <c r="K28" s="135" t="s">
        <v>162</v>
      </c>
      <c r="L28" s="123"/>
      <c r="M28" s="136" t="s">
        <v>163</v>
      </c>
    </row>
    <row r="29" spans="2:19" ht="15" customHeight="1" x14ac:dyDescent="0.3">
      <c r="B29" s="83" t="s">
        <v>164</v>
      </c>
      <c r="C29" s="132"/>
      <c r="D29" s="133"/>
      <c r="H29" s="128"/>
      <c r="I29" s="128"/>
      <c r="K29" s="137" t="s">
        <v>165</v>
      </c>
      <c r="L29" s="123"/>
      <c r="M29" s="131" t="s">
        <v>166</v>
      </c>
    </row>
    <row r="30" spans="2:19" ht="15" customHeight="1" x14ac:dyDescent="0.3">
      <c r="B30" s="86" t="s">
        <v>167</v>
      </c>
      <c r="C30" s="132"/>
      <c r="D30" s="133"/>
      <c r="H30" s="128"/>
      <c r="I30" s="128"/>
      <c r="K30" s="137" t="s">
        <v>168</v>
      </c>
      <c r="L30" s="123"/>
      <c r="M30" s="131" t="s">
        <v>166</v>
      </c>
    </row>
    <row r="31" spans="2:19" ht="23.25" customHeight="1" x14ac:dyDescent="0.3">
      <c r="H31" s="128"/>
      <c r="I31" s="128"/>
      <c r="J31" s="128"/>
    </row>
    <row r="32" spans="2:19" ht="21" customHeight="1" thickBot="1" x14ac:dyDescent="0.4">
      <c r="B32" s="78" t="s">
        <v>169</v>
      </c>
      <c r="C32" s="138" t="s">
        <v>170</v>
      </c>
      <c r="D32" s="139"/>
      <c r="E32" s="78"/>
      <c r="F32" s="78"/>
      <c r="G32" s="78"/>
      <c r="H32" s="78"/>
      <c r="I32" s="78"/>
      <c r="J32" s="78"/>
      <c r="K32" s="78"/>
      <c r="L32" s="78"/>
      <c r="M32" s="78"/>
      <c r="N32" s="78"/>
      <c r="O32" s="78"/>
      <c r="P32" s="79"/>
    </row>
    <row r="33" spans="2:16" ht="28" x14ac:dyDescent="0.3">
      <c r="B33" s="347" t="s">
        <v>171</v>
      </c>
      <c r="C33" s="347"/>
      <c r="D33" s="347" t="s">
        <v>172</v>
      </c>
      <c r="E33" s="347"/>
      <c r="F33" s="347" t="s">
        <v>173</v>
      </c>
      <c r="G33" s="347"/>
      <c r="H33" s="140" t="s">
        <v>174</v>
      </c>
      <c r="I33" s="347" t="str">
        <f>CONCATENATE("Price/Unit (",L24,")")</f>
        <v>Price/Unit ()</v>
      </c>
      <c r="J33" s="347"/>
      <c r="K33" s="141" t="s">
        <v>175</v>
      </c>
      <c r="L33" s="142" t="s">
        <v>176</v>
      </c>
      <c r="M33" s="347" t="str">
        <f>CONCATENATE("Subtotal (",L24,")")</f>
        <v>Subtotal ()</v>
      </c>
      <c r="N33" s="347"/>
      <c r="O33" s="142" t="str">
        <f>CONCATENATE("Total procured parts cost (",L24,")")</f>
        <v>Total procured parts cost ()</v>
      </c>
    </row>
    <row r="34" spans="2:16" ht="16" customHeight="1" x14ac:dyDescent="0.35">
      <c r="B34" s="348"/>
      <c r="C34" s="348"/>
      <c r="D34" s="348"/>
      <c r="E34" s="348"/>
      <c r="F34" s="348"/>
      <c r="G34" s="348"/>
      <c r="H34" s="124"/>
      <c r="I34" s="349"/>
      <c r="J34" s="349"/>
      <c r="K34" s="143"/>
      <c r="L34" s="144"/>
      <c r="M34" s="350">
        <f>(I34*K34)*(1+L34)</f>
        <v>0</v>
      </c>
      <c r="N34" s="351"/>
      <c r="O34" s="352">
        <f>'Procured Parts'!P6</f>
        <v>0</v>
      </c>
      <c r="P34" s="145"/>
    </row>
    <row r="35" spans="2:16" ht="16" customHeight="1" x14ac:dyDescent="0.35">
      <c r="B35" s="355"/>
      <c r="C35" s="356"/>
      <c r="D35" s="355"/>
      <c r="E35" s="356"/>
      <c r="F35" s="348"/>
      <c r="G35" s="348"/>
      <c r="H35" s="124"/>
      <c r="I35" s="349"/>
      <c r="J35" s="349"/>
      <c r="K35" s="143"/>
      <c r="L35" s="144"/>
      <c r="M35" s="350">
        <f>(I35*K35)*(1+L35)</f>
        <v>0</v>
      </c>
      <c r="N35" s="351"/>
      <c r="O35" s="353"/>
      <c r="P35" s="145"/>
    </row>
    <row r="36" spans="2:16" ht="16" customHeight="1" x14ac:dyDescent="0.35">
      <c r="B36" s="355"/>
      <c r="C36" s="356"/>
      <c r="D36" s="355"/>
      <c r="E36" s="356"/>
      <c r="F36" s="348"/>
      <c r="G36" s="348"/>
      <c r="H36" s="124"/>
      <c r="I36" s="349"/>
      <c r="J36" s="349"/>
      <c r="K36" s="143"/>
      <c r="L36" s="144"/>
      <c r="M36" s="350">
        <f>(I36*K36)*(1+L36)</f>
        <v>0</v>
      </c>
      <c r="N36" s="351"/>
      <c r="O36" s="354"/>
      <c r="P36" s="145"/>
    </row>
    <row r="37" spans="2:16" ht="9" customHeight="1" x14ac:dyDescent="0.3">
      <c r="B37" s="128" t="s">
        <v>177</v>
      </c>
      <c r="C37" s="146" t="str">
        <f>IF('Procured Parts'!B9="","","More Procured Parts are beeing diplayed in the Procured Parts page. Access the page by using the button beside to see the complete list.")</f>
        <v/>
      </c>
      <c r="D37" s="147"/>
      <c r="E37" s="147"/>
      <c r="F37" s="147"/>
      <c r="G37" s="147"/>
      <c r="H37" s="147"/>
      <c r="I37" s="147"/>
      <c r="J37" s="147"/>
      <c r="K37" s="147"/>
      <c r="L37" s="147"/>
      <c r="M37" s="148"/>
      <c r="N37" s="147"/>
      <c r="O37" s="147"/>
      <c r="P37" s="147"/>
    </row>
    <row r="38" spans="2:16" ht="21" customHeight="1" thickBot="1" x14ac:dyDescent="0.4">
      <c r="B38" s="78" t="s">
        <v>178</v>
      </c>
      <c r="C38" s="138" t="s">
        <v>179</v>
      </c>
      <c r="D38" s="78"/>
      <c r="E38" s="78"/>
      <c r="F38" s="78"/>
      <c r="G38" s="78"/>
      <c r="H38" s="78"/>
      <c r="I38" s="78"/>
      <c r="J38" s="78"/>
      <c r="K38" s="78"/>
      <c r="L38" s="78"/>
      <c r="M38" s="78"/>
      <c r="N38" s="78"/>
      <c r="O38" s="78"/>
      <c r="P38" s="79"/>
    </row>
    <row r="39" spans="2:16" ht="28" x14ac:dyDescent="0.3">
      <c r="B39" s="347" t="s">
        <v>180</v>
      </c>
      <c r="C39" s="347"/>
      <c r="D39" s="347" t="s">
        <v>172</v>
      </c>
      <c r="E39" s="347"/>
      <c r="F39" s="347" t="s">
        <v>173</v>
      </c>
      <c r="G39" s="347"/>
      <c r="H39" s="140" t="s">
        <v>174</v>
      </c>
      <c r="I39" s="140" t="str">
        <f>CONCATENATE("Price/Unit (",L24,")")</f>
        <v>Price/Unit ()</v>
      </c>
      <c r="J39" s="141" t="s">
        <v>181</v>
      </c>
      <c r="K39" s="141" t="s">
        <v>182</v>
      </c>
      <c r="L39" s="142" t="s">
        <v>176</v>
      </c>
      <c r="M39" s="347" t="str">
        <f>CONCATENATE("Subtotal (",L24,")")</f>
        <v>Subtotal ()</v>
      </c>
      <c r="N39" s="347"/>
      <c r="O39" s="142" t="str">
        <f>CONCATENATE("Total raw material cost (",L24,")")</f>
        <v>Total raw material cost ()</v>
      </c>
    </row>
    <row r="40" spans="2:16" ht="16" customHeight="1" x14ac:dyDescent="0.35">
      <c r="B40" s="348"/>
      <c r="C40" s="348"/>
      <c r="D40" s="348"/>
      <c r="E40" s="348"/>
      <c r="F40" s="348"/>
      <c r="G40" s="348"/>
      <c r="H40" s="124"/>
      <c r="I40" s="149"/>
      <c r="J40" s="149"/>
      <c r="K40" s="143"/>
      <c r="L40" s="150"/>
      <c r="M40" s="357">
        <f>(I40*J40)*(1+L40)</f>
        <v>0</v>
      </c>
      <c r="N40" s="351"/>
      <c r="O40" s="352">
        <f>'Raw Materials'!Q6</f>
        <v>0</v>
      </c>
      <c r="P40" s="145"/>
    </row>
    <row r="41" spans="2:16" ht="16" customHeight="1" x14ac:dyDescent="0.35">
      <c r="B41" s="355"/>
      <c r="C41" s="356"/>
      <c r="D41" s="355"/>
      <c r="E41" s="356"/>
      <c r="F41" s="348"/>
      <c r="G41" s="348"/>
      <c r="H41" s="151"/>
      <c r="I41" s="149"/>
      <c r="J41" s="149"/>
      <c r="K41" s="143"/>
      <c r="L41" s="150"/>
      <c r="M41" s="357">
        <f>(I41*J41)*(1+L41)</f>
        <v>0</v>
      </c>
      <c r="N41" s="351"/>
      <c r="O41" s="353"/>
      <c r="P41" s="145"/>
    </row>
    <row r="42" spans="2:16" ht="16" customHeight="1" x14ac:dyDescent="0.35">
      <c r="B42" s="355"/>
      <c r="C42" s="356"/>
      <c r="D42" s="355"/>
      <c r="E42" s="356"/>
      <c r="F42" s="348"/>
      <c r="G42" s="348"/>
      <c r="H42" s="124"/>
      <c r="I42" s="149"/>
      <c r="J42" s="149"/>
      <c r="K42" s="143"/>
      <c r="L42" s="150"/>
      <c r="M42" s="357">
        <f>(I42*J42)*(1+L42)</f>
        <v>0</v>
      </c>
      <c r="N42" s="351"/>
      <c r="O42" s="354"/>
      <c r="P42" s="145"/>
    </row>
    <row r="43" spans="2:16" ht="9" customHeight="1" x14ac:dyDescent="0.25">
      <c r="C43" s="146" t="str">
        <f>IF('Raw Materials'!B9="","","More Raw Materials are beeing diplayed in the Raw Materials page. Access the page by using the button beside to see the complete list.")</f>
        <v/>
      </c>
      <c r="D43" s="152"/>
    </row>
    <row r="44" spans="2:16" ht="21" customHeight="1" thickBot="1" x14ac:dyDescent="0.4">
      <c r="B44" s="78" t="s">
        <v>183</v>
      </c>
      <c r="C44" s="153" t="s">
        <v>184</v>
      </c>
      <c r="D44" s="78"/>
      <c r="E44" s="78"/>
      <c r="F44" s="78"/>
      <c r="G44" s="78"/>
      <c r="H44" s="78"/>
      <c r="I44" s="78"/>
      <c r="J44" s="78"/>
      <c r="K44" s="78"/>
      <c r="L44" s="78"/>
      <c r="M44" s="78"/>
      <c r="N44" s="78"/>
      <c r="O44" s="78"/>
      <c r="P44" s="79"/>
    </row>
    <row r="45" spans="2:16" ht="28" x14ac:dyDescent="0.3">
      <c r="B45" s="347" t="s">
        <v>185</v>
      </c>
      <c r="C45" s="347"/>
      <c r="D45" s="358" t="s">
        <v>186</v>
      </c>
      <c r="E45" s="358" t="s">
        <v>187</v>
      </c>
      <c r="F45" s="154" t="s">
        <v>188</v>
      </c>
      <c r="G45" s="140" t="s">
        <v>189</v>
      </c>
      <c r="H45" s="347" t="s">
        <v>190</v>
      </c>
      <c r="I45" s="347"/>
      <c r="J45" s="347" t="s">
        <v>191</v>
      </c>
      <c r="K45" s="347"/>
      <c r="L45" s="358" t="s">
        <v>192</v>
      </c>
      <c r="M45" s="358" t="s">
        <v>193</v>
      </c>
      <c r="N45" s="358" t="str">
        <f>IF(L24="","Labor + Machine Subtotal",CONCATENATE("Labor + Machine Subtotal (",L24,")"))</f>
        <v>Labor + Machine Subtotal</v>
      </c>
      <c r="O45" s="358" t="str">
        <f>CONCATENATE("Total process cost (",L24,")")</f>
        <v>Total process cost ()</v>
      </c>
    </row>
    <row r="46" spans="2:16" ht="45" customHeight="1" x14ac:dyDescent="0.3">
      <c r="B46" s="361" t="s">
        <v>194</v>
      </c>
      <c r="C46" s="361"/>
      <c r="D46" s="359"/>
      <c r="E46" s="359"/>
      <c r="F46" s="155" t="s">
        <v>195</v>
      </c>
      <c r="G46" s="156" t="s">
        <v>196</v>
      </c>
      <c r="H46" s="157" t="str">
        <f>CONCATENATE("Per Hour (",L24,")")</f>
        <v>Per Hour ()</v>
      </c>
      <c r="I46" s="158" t="str">
        <f>CONCATENATE("Subtotal (",L24,")")</f>
        <v>Subtotal ()</v>
      </c>
      <c r="J46" s="141" t="str">
        <f>CONCATENATE("Per Hour (",L24,")")</f>
        <v>Per Hour ()</v>
      </c>
      <c r="K46" s="141" t="str">
        <f>CONCATENATE("Subtotal (",L24,")")</f>
        <v>Subtotal ()</v>
      </c>
      <c r="L46" s="359"/>
      <c r="M46" s="359"/>
      <c r="N46" s="360"/>
      <c r="O46" s="360"/>
    </row>
    <row r="47" spans="2:16" ht="16" customHeight="1" x14ac:dyDescent="0.35">
      <c r="B47" s="355"/>
      <c r="C47" s="356"/>
      <c r="D47" s="124"/>
      <c r="E47" s="159"/>
      <c r="F47" s="160"/>
      <c r="G47" s="124"/>
      <c r="H47" s="159"/>
      <c r="I47" s="161">
        <f>IF(OR(F47="",G47="",H47=""),0,E47/3600*H47*G47/F47)</f>
        <v>0</v>
      </c>
      <c r="J47" s="159"/>
      <c r="K47" s="162">
        <f>IF(OR(F47="",J47=""),0,+E47/3600*J47/F47)</f>
        <v>0</v>
      </c>
      <c r="L47" s="150"/>
      <c r="M47" s="150"/>
      <c r="N47" s="163">
        <f>(I47+K47)*(1+L47+M47)</f>
        <v>0</v>
      </c>
      <c r="O47" s="352">
        <f>'Process Costs'!O7</f>
        <v>0</v>
      </c>
      <c r="P47" s="145"/>
    </row>
    <row r="48" spans="2:16" ht="16" customHeight="1" x14ac:dyDescent="0.35">
      <c r="B48" s="355"/>
      <c r="C48" s="356"/>
      <c r="D48" s="124"/>
      <c r="E48" s="159"/>
      <c r="F48" s="160"/>
      <c r="G48" s="124"/>
      <c r="H48" s="159"/>
      <c r="I48" s="161">
        <f>IF(OR(F48="",G48="",H48=""),0,E48/3600*H48*G48/F48)</f>
        <v>0</v>
      </c>
      <c r="J48" s="159"/>
      <c r="K48" s="162">
        <f>IF(OR(F48="",J48=""),0,+E48/3600*J48/F48)</f>
        <v>0</v>
      </c>
      <c r="L48" s="150"/>
      <c r="M48" s="150"/>
      <c r="N48" s="163">
        <f>(I48+K48)*(1+L48+M48)</f>
        <v>0</v>
      </c>
      <c r="O48" s="353"/>
      <c r="P48" s="145"/>
    </row>
    <row r="49" spans="2:20" ht="16" customHeight="1" x14ac:dyDescent="0.35">
      <c r="B49" s="355"/>
      <c r="C49" s="356"/>
      <c r="D49" s="124"/>
      <c r="E49" s="159"/>
      <c r="F49" s="160"/>
      <c r="G49" s="124"/>
      <c r="H49" s="159"/>
      <c r="I49" s="161">
        <f>IF(OR(F49="",G49="",H49=""),0,E49/3600*H49*G49/F49)</f>
        <v>0</v>
      </c>
      <c r="J49" s="159"/>
      <c r="K49" s="162">
        <f>IF(OR(F49="",J49=""),0,+E49/3600*J49/F49)</f>
        <v>0</v>
      </c>
      <c r="L49" s="150"/>
      <c r="M49" s="150"/>
      <c r="N49" s="163">
        <f>(I49+K49)*(1+L49+M49)</f>
        <v>0</v>
      </c>
      <c r="O49" s="354"/>
      <c r="P49" s="145"/>
    </row>
    <row r="50" spans="2:20" ht="9" customHeight="1" x14ac:dyDescent="0.25">
      <c r="C50" s="146" t="str">
        <f>IF('Process Costs'!B10="","","More Process Costs are beeing diplayed in the Process Costs page. Access the page by using the button beside to see the complete list.")</f>
        <v/>
      </c>
      <c r="D50" s="164"/>
      <c r="E50" s="164"/>
      <c r="L50" s="62"/>
      <c r="M50" s="61"/>
    </row>
    <row r="51" spans="2:20" ht="15.5" x14ac:dyDescent="0.35">
      <c r="B51" s="165"/>
      <c r="C51" s="165"/>
      <c r="D51" s="166"/>
      <c r="E51" s="166"/>
      <c r="F51" s="165"/>
      <c r="G51" s="165"/>
      <c r="H51" s="165"/>
      <c r="I51" s="165"/>
      <c r="J51" s="165"/>
      <c r="K51" s="165"/>
      <c r="L51" s="167"/>
      <c r="M51" s="168"/>
      <c r="N51" s="169" t="str">
        <f>CONCATENATE("Total Manufacturing Cost (",L24,"):")</f>
        <v>Total Manufacturing Cost ():</v>
      </c>
      <c r="O51" s="170">
        <f>+O34+O40+O47</f>
        <v>0</v>
      </c>
    </row>
    <row r="52" spans="2:20" ht="19.5" customHeight="1" thickBot="1" x14ac:dyDescent="0.4">
      <c r="B52" s="78" t="s">
        <v>197</v>
      </c>
      <c r="C52" s="79"/>
      <c r="D52" s="79"/>
      <c r="E52" s="78"/>
      <c r="F52" s="78"/>
      <c r="G52" s="78"/>
      <c r="H52" s="171"/>
      <c r="J52" s="78" t="s">
        <v>198</v>
      </c>
      <c r="K52" s="78"/>
      <c r="L52" s="78"/>
      <c r="M52" s="78"/>
      <c r="N52" s="78"/>
      <c r="O52" s="78"/>
    </row>
    <row r="53" spans="2:20" ht="15" customHeight="1" x14ac:dyDescent="0.35">
      <c r="C53" s="172" t="str">
        <f>CONCATENATE("Sales, General and Administration (SG&amp;A) (",L24,"):")</f>
        <v>Sales, General and Administration (SG&amp;A) ():</v>
      </c>
      <c r="D53" s="173"/>
      <c r="E53" s="115" t="s">
        <v>199</v>
      </c>
      <c r="F53" s="389"/>
      <c r="G53" s="390"/>
      <c r="H53" s="391"/>
      <c r="J53" s="174" t="str">
        <f>IF(L22="FCA","The delivery term quoted is FCA.","Specify the transportation costs and the delivery term considered for the quotation.")</f>
        <v>Specify the transportation costs and the delivery term considered for the quotation.</v>
      </c>
      <c r="M53" s="61"/>
      <c r="N53" s="175" t="s">
        <v>200</v>
      </c>
      <c r="O53" s="70"/>
      <c r="P53" s="79"/>
    </row>
    <row r="54" spans="2:20" ht="15" customHeight="1" x14ac:dyDescent="0.3">
      <c r="C54" s="115" t="str">
        <f>CONCATENATE("Profit (",L24,"):")</f>
        <v>Profit ():</v>
      </c>
      <c r="D54" s="176"/>
      <c r="F54" s="392"/>
      <c r="G54" s="393"/>
      <c r="H54" s="394"/>
      <c r="K54" s="177" t="s">
        <v>201</v>
      </c>
      <c r="L54" s="178"/>
      <c r="M54" s="61"/>
      <c r="N54" s="83" t="s">
        <v>202</v>
      </c>
      <c r="O54" s="178"/>
      <c r="P54" s="179"/>
    </row>
    <row r="55" spans="2:20" ht="15" customHeight="1" x14ac:dyDescent="0.3">
      <c r="C55" s="115" t="str">
        <f>CONCATENATE("Other Costs (",L24,"):")</f>
        <v>Other Costs ():</v>
      </c>
      <c r="D55" s="176"/>
      <c r="F55" s="395"/>
      <c r="G55" s="396"/>
      <c r="H55" s="397"/>
      <c r="K55" s="177" t="str">
        <f>CONCATENATE("Cost for delivery term proposed (",L24,"):")</f>
        <v>Cost for delivery term proposed ():</v>
      </c>
      <c r="L55" s="178"/>
      <c r="M55" s="61"/>
      <c r="N55" s="83" t="s">
        <v>203</v>
      </c>
      <c r="O55" s="178"/>
    </row>
    <row r="56" spans="2:20" ht="15" customHeight="1" x14ac:dyDescent="0.25">
      <c r="L56" s="62"/>
      <c r="M56" s="61"/>
    </row>
    <row r="57" spans="2:20" ht="24" customHeight="1" thickBot="1" x14ac:dyDescent="0.4">
      <c r="B57" s="78" t="s">
        <v>204</v>
      </c>
      <c r="C57" s="78"/>
      <c r="D57" s="78"/>
      <c r="E57" s="78"/>
      <c r="F57" s="180"/>
      <c r="G57" s="180"/>
      <c r="J57" s="181"/>
      <c r="K57" s="181"/>
      <c r="L57" s="181"/>
      <c r="M57" s="181"/>
      <c r="N57" s="182" t="str">
        <f>CONCATENATE("Total part cost (",L24,"):")</f>
        <v>Total part cost ():</v>
      </c>
      <c r="O57" s="183">
        <f>+O51+G64+IF(L22="FCA",0,L55)</f>
        <v>0</v>
      </c>
    </row>
    <row r="58" spans="2:20" ht="15" customHeight="1" thickBot="1" x14ac:dyDescent="0.4">
      <c r="B58" s="184" t="s">
        <v>205</v>
      </c>
      <c r="C58" s="398"/>
      <c r="D58" s="399"/>
      <c r="E58" s="185" t="s">
        <v>206</v>
      </c>
      <c r="F58" s="186"/>
      <c r="G58" s="187" t="s">
        <v>207</v>
      </c>
      <c r="H58" s="188"/>
      <c r="J58" s="78" t="s">
        <v>208</v>
      </c>
      <c r="K58" s="78"/>
      <c r="L58" s="78"/>
      <c r="M58" s="78"/>
      <c r="N58" s="78"/>
      <c r="O58" s="78"/>
    </row>
    <row r="59" spans="2:20" ht="15" customHeight="1" x14ac:dyDescent="0.3">
      <c r="B59" s="115" t="s">
        <v>209</v>
      </c>
      <c r="C59" s="400"/>
      <c r="D59" s="401"/>
      <c r="E59" s="115" t="str">
        <f>CONCATENATE("Cost for packaging (per pc) (",L24,")")</f>
        <v>Cost for packaging (per pc) ()</v>
      </c>
      <c r="F59" s="189"/>
      <c r="G59" s="187" t="s">
        <v>210</v>
      </c>
      <c r="J59" s="174" t="s">
        <v>211</v>
      </c>
      <c r="M59" s="61"/>
      <c r="T59" s="62"/>
    </row>
    <row r="60" spans="2:20" ht="15" customHeight="1" x14ac:dyDescent="0.35">
      <c r="C60" s="392"/>
      <c r="D60" s="394"/>
      <c r="J60" s="174" t="s">
        <v>212</v>
      </c>
      <c r="M60" s="61"/>
      <c r="P60" s="79"/>
      <c r="T60" s="62"/>
    </row>
    <row r="61" spans="2:20" ht="15" customHeight="1" x14ac:dyDescent="0.3">
      <c r="C61" s="395"/>
      <c r="D61" s="397"/>
      <c r="H61" s="115"/>
      <c r="L61" s="70"/>
      <c r="M61" s="402" t="str">
        <f>CONCATENATE("Part price (",L24,")")</f>
        <v>Part price ()</v>
      </c>
      <c r="N61" s="404" t="str">
        <f>CONCATENATE("Volume impact to cost (",L24,")")</f>
        <v>Volume impact to cost ()</v>
      </c>
      <c r="O61" s="404" t="str">
        <f>CONCATENATE("Productivity impact to cost (",L24,")")</f>
        <v>Productivity impact to cost ()</v>
      </c>
    </row>
    <row r="62" spans="2:20" ht="15" customHeight="1" x14ac:dyDescent="0.3">
      <c r="C62" s="405" t="s">
        <v>213</v>
      </c>
      <c r="D62" s="405"/>
      <c r="J62" s="62"/>
      <c r="L62" s="70"/>
      <c r="M62" s="403"/>
      <c r="N62" s="404"/>
      <c r="O62" s="404"/>
    </row>
    <row r="63" spans="2:20" ht="15" customHeight="1" x14ac:dyDescent="0.35">
      <c r="J63" s="62"/>
      <c r="L63" s="190" t="s">
        <v>214</v>
      </c>
      <c r="M63" s="191">
        <f>O57</f>
        <v>0</v>
      </c>
      <c r="N63" s="70"/>
      <c r="O63" s="70"/>
    </row>
    <row r="64" spans="2:20" ht="15" customHeight="1" x14ac:dyDescent="0.3">
      <c r="B64" s="192"/>
      <c r="C64" s="192"/>
      <c r="D64" s="192"/>
      <c r="E64" s="192"/>
      <c r="F64" s="169" t="str">
        <f>CONCATENATE("Total of other cost and packaging (",L24,"):")</f>
        <v>Total of other cost and packaging ():</v>
      </c>
      <c r="G64" s="362">
        <f>SUM(D53,D54,D55,F59)</f>
        <v>0</v>
      </c>
      <c r="H64" s="362"/>
      <c r="J64" s="62"/>
      <c r="L64" s="190" t="s">
        <v>215</v>
      </c>
      <c r="M64" s="193"/>
      <c r="N64" s="193"/>
      <c r="O64" s="193"/>
    </row>
    <row r="65" spans="2:17" ht="15" customHeight="1" x14ac:dyDescent="0.3">
      <c r="J65" s="62"/>
      <c r="L65" s="190" t="s">
        <v>216</v>
      </c>
      <c r="M65" s="193"/>
      <c r="N65" s="193"/>
      <c r="O65" s="193"/>
    </row>
    <row r="66" spans="2:17" ht="18" customHeight="1" x14ac:dyDescent="0.25">
      <c r="D66" s="164"/>
      <c r="E66" s="164"/>
      <c r="F66" s="164"/>
    </row>
    <row r="67" spans="2:17" ht="15" customHeight="1" thickBot="1" x14ac:dyDescent="0.4">
      <c r="B67" s="194" t="s">
        <v>217</v>
      </c>
      <c r="C67" s="195"/>
      <c r="D67" s="195"/>
      <c r="E67" s="195"/>
      <c r="F67" s="195"/>
      <c r="G67" s="195"/>
      <c r="H67" s="196"/>
      <c r="I67" s="197"/>
      <c r="J67" s="78" t="s">
        <v>218</v>
      </c>
      <c r="K67" s="78"/>
      <c r="L67" s="78"/>
      <c r="M67" s="78"/>
      <c r="N67" s="78"/>
      <c r="O67" s="78"/>
      <c r="P67" s="79"/>
      <c r="Q67" s="79"/>
    </row>
    <row r="68" spans="2:17" ht="15" customHeight="1" x14ac:dyDescent="0.35">
      <c r="B68" s="198" t="s">
        <v>219</v>
      </c>
      <c r="C68" s="113"/>
      <c r="D68" s="79"/>
      <c r="E68" s="79"/>
      <c r="F68" s="79"/>
      <c r="G68" s="79"/>
      <c r="H68" s="199"/>
      <c r="I68" s="197"/>
      <c r="K68" s="115" t="str">
        <f>IF(L24="","Unit price of samples ()","Unit price of samples ("&amp;L24&amp;"/pc):")</f>
        <v>Unit price of samples ()</v>
      </c>
      <c r="L68" s="193"/>
      <c r="M68" s="174" t="s">
        <v>220</v>
      </c>
    </row>
    <row r="69" spans="2:17" ht="15" customHeight="1" x14ac:dyDescent="0.3">
      <c r="B69" s="363"/>
      <c r="C69" s="364"/>
      <c r="D69" s="200"/>
      <c r="E69" s="200"/>
      <c r="F69" s="200"/>
      <c r="H69" s="199"/>
      <c r="I69" s="197"/>
    </row>
    <row r="70" spans="2:17" ht="3.75" customHeight="1" x14ac:dyDescent="0.3">
      <c r="B70" s="201"/>
      <c r="C70" s="202"/>
      <c r="D70" s="202"/>
      <c r="E70" s="202"/>
      <c r="F70" s="200"/>
      <c r="H70" s="199"/>
      <c r="I70" s="197"/>
    </row>
    <row r="71" spans="2:17" ht="15" customHeight="1" thickBot="1" x14ac:dyDescent="0.4">
      <c r="B71" s="365" t="s">
        <v>221</v>
      </c>
      <c r="C71" s="366"/>
      <c r="D71" s="366"/>
      <c r="E71" s="366"/>
      <c r="F71" s="366"/>
      <c r="G71" s="366"/>
      <c r="H71" s="367"/>
      <c r="I71" s="197"/>
      <c r="J71" s="78" t="s">
        <v>222</v>
      </c>
      <c r="K71" s="78"/>
      <c r="L71" s="78"/>
      <c r="M71" s="78"/>
      <c r="N71" s="78"/>
      <c r="O71" s="78"/>
    </row>
    <row r="72" spans="2:17" ht="15" customHeight="1" x14ac:dyDescent="0.25">
      <c r="B72" s="368"/>
      <c r="C72" s="369"/>
      <c r="D72" s="369"/>
      <c r="E72" s="369"/>
      <c r="F72" s="369"/>
      <c r="G72" s="369"/>
      <c r="H72" s="370"/>
      <c r="J72" s="113" t="s">
        <v>223</v>
      </c>
      <c r="M72" s="61"/>
      <c r="P72" s="203"/>
      <c r="Q72" s="203"/>
    </row>
    <row r="73" spans="2:17" ht="15" customHeight="1" x14ac:dyDescent="0.25">
      <c r="B73" s="371"/>
      <c r="C73" s="372"/>
      <c r="D73" s="372"/>
      <c r="E73" s="372"/>
      <c r="F73" s="372"/>
      <c r="G73" s="372"/>
      <c r="H73" s="373"/>
      <c r="J73" s="377"/>
      <c r="K73" s="378"/>
      <c r="L73" s="378"/>
      <c r="M73" s="378"/>
      <c r="N73" s="378"/>
      <c r="O73" s="379"/>
      <c r="P73" s="203"/>
      <c r="Q73" s="203"/>
    </row>
    <row r="74" spans="2:17" ht="15" customHeight="1" x14ac:dyDescent="0.25">
      <c r="B74" s="371"/>
      <c r="C74" s="372"/>
      <c r="D74" s="372"/>
      <c r="E74" s="372"/>
      <c r="F74" s="372"/>
      <c r="G74" s="372"/>
      <c r="H74" s="373"/>
      <c r="J74" s="380"/>
      <c r="K74" s="381"/>
      <c r="L74" s="381"/>
      <c r="M74" s="381"/>
      <c r="N74" s="381"/>
      <c r="O74" s="382"/>
      <c r="P74" s="203"/>
      <c r="Q74" s="203"/>
    </row>
    <row r="75" spans="2:17" ht="15" customHeight="1" x14ac:dyDescent="0.25">
      <c r="B75" s="374"/>
      <c r="C75" s="375"/>
      <c r="D75" s="375"/>
      <c r="E75" s="375"/>
      <c r="F75" s="375"/>
      <c r="G75" s="375"/>
      <c r="H75" s="376"/>
      <c r="J75" s="380"/>
      <c r="K75" s="381"/>
      <c r="L75" s="381"/>
      <c r="M75" s="381"/>
      <c r="N75" s="381"/>
      <c r="O75" s="382"/>
      <c r="P75" s="203"/>
      <c r="Q75" s="203"/>
    </row>
    <row r="76" spans="2:17" ht="15" customHeight="1" thickBot="1" x14ac:dyDescent="0.3">
      <c r="B76" s="204"/>
      <c r="C76" s="205"/>
      <c r="D76" s="205"/>
      <c r="E76" s="205"/>
      <c r="F76" s="205"/>
      <c r="G76" s="205"/>
      <c r="H76" s="206"/>
      <c r="I76" s="197"/>
      <c r="J76" s="383"/>
      <c r="K76" s="384"/>
      <c r="L76" s="384"/>
      <c r="M76" s="384"/>
      <c r="N76" s="384"/>
      <c r="O76" s="385"/>
    </row>
    <row r="77" spans="2:17" ht="15" customHeight="1" x14ac:dyDescent="0.25">
      <c r="D77" s="164"/>
      <c r="E77" s="164"/>
      <c r="F77" s="164"/>
    </row>
    <row r="78" spans="2:17" ht="15" customHeight="1" thickBot="1" x14ac:dyDescent="0.4">
      <c r="B78" s="207" t="s">
        <v>224</v>
      </c>
      <c r="C78" s="208"/>
      <c r="D78" s="208"/>
      <c r="E78" s="208"/>
      <c r="F78" s="208"/>
      <c r="G78" s="208"/>
      <c r="H78" s="208"/>
      <c r="I78" s="208"/>
      <c r="J78" s="208"/>
      <c r="K78" s="208"/>
      <c r="L78" s="208"/>
      <c r="M78" s="208"/>
      <c r="N78" s="208"/>
      <c r="O78" s="209"/>
      <c r="P78" s="210"/>
      <c r="Q78" s="210"/>
    </row>
    <row r="79" spans="2:17" ht="39.75" customHeight="1" x14ac:dyDescent="0.25">
      <c r="B79" s="386" t="s">
        <v>225</v>
      </c>
      <c r="C79" s="387"/>
      <c r="D79" s="387"/>
      <c r="E79" s="387"/>
      <c r="F79" s="387"/>
      <c r="G79" s="387"/>
      <c r="H79" s="387"/>
      <c r="I79" s="387"/>
      <c r="J79" s="387"/>
      <c r="K79" s="387"/>
      <c r="L79" s="387"/>
      <c r="M79" s="387"/>
      <c r="N79" s="387"/>
      <c r="O79" s="388"/>
      <c r="P79" s="211"/>
      <c r="Q79" s="211"/>
    </row>
    <row r="80" spans="2:17" ht="15" customHeight="1" x14ac:dyDescent="0.25">
      <c r="B80" s="212"/>
      <c r="C80" s="213"/>
      <c r="D80" s="213"/>
      <c r="E80" s="213"/>
      <c r="F80" s="213"/>
      <c r="G80" s="213"/>
      <c r="H80" s="213"/>
      <c r="I80" s="213"/>
      <c r="J80" s="213"/>
      <c r="K80" s="213"/>
      <c r="L80" s="213"/>
      <c r="M80" s="213"/>
      <c r="N80" s="213"/>
      <c r="O80" s="214"/>
      <c r="P80" s="213"/>
      <c r="Q80" s="215"/>
    </row>
    <row r="81" spans="2:20" s="70" customFormat="1" ht="30" customHeight="1" x14ac:dyDescent="0.3">
      <c r="B81" s="216">
        <f>MAX(DATE((2000+RIGHT(LEFT(F10,3),2)),1,1),DATE((2000+RIGHT(LEFT(F10,3),2)),1,1)-WEEKDAY(DATE((2000+RIGHT(LEFT(F10,3),2)),1,1),2)+(RIGHT(F10,2)-1)*7+1)</f>
        <v>36526</v>
      </c>
      <c r="C81" s="217">
        <f>DATE(YEAR(B81),MONTH(B81)+1,DAY(B81))</f>
        <v>36557</v>
      </c>
      <c r="D81" s="218">
        <f t="shared" ref="D81:I81" si="0">DATE(YEAR(C81),MONTH(C81)+1,DAY(C81))</f>
        <v>36586</v>
      </c>
      <c r="E81" s="218">
        <f t="shared" si="0"/>
        <v>36617</v>
      </c>
      <c r="F81" s="218">
        <f t="shared" si="0"/>
        <v>36647</v>
      </c>
      <c r="G81" s="218">
        <f t="shared" si="0"/>
        <v>36678</v>
      </c>
      <c r="H81" s="218">
        <f t="shared" si="0"/>
        <v>36708</v>
      </c>
      <c r="I81" s="406">
        <f t="shared" si="0"/>
        <v>36739</v>
      </c>
      <c r="J81" s="406"/>
      <c r="K81" s="217">
        <f>DATE(YEAR(I81),MONTH(I81)+1,DAY(I81))</f>
        <v>36770</v>
      </c>
      <c r="L81" s="219">
        <f>DATE(YEAR(K81),MONTH(K81)+1,DAY(K81))</f>
        <v>36800</v>
      </c>
      <c r="M81" s="406">
        <f>DATE(YEAR(L81),MONTH(L81)+1,DAY(L81))</f>
        <v>36831</v>
      </c>
      <c r="N81" s="406"/>
      <c r="O81" s="220">
        <f>DATE(YEAR(M81),MONTH(M81)+1,DAY(M81))</f>
        <v>36861</v>
      </c>
    </row>
    <row r="82" spans="2:20" ht="15" customHeight="1" x14ac:dyDescent="0.3">
      <c r="B82" s="221"/>
      <c r="C82" s="222"/>
      <c r="D82" s="223"/>
      <c r="E82" s="223"/>
      <c r="F82" s="223"/>
      <c r="G82" s="223"/>
      <c r="H82" s="223"/>
      <c r="I82" s="407"/>
      <c r="J82" s="408"/>
      <c r="K82" s="223"/>
      <c r="L82" s="224"/>
      <c r="M82" s="409"/>
      <c r="N82" s="408"/>
      <c r="O82" s="225"/>
    </row>
    <row r="83" spans="2:20" ht="15" customHeight="1" x14ac:dyDescent="0.3">
      <c r="B83" s="226"/>
      <c r="C83" s="227"/>
      <c r="D83" s="228"/>
      <c r="E83" s="228"/>
      <c r="F83" s="228"/>
      <c r="G83" s="227"/>
      <c r="H83" s="227"/>
      <c r="I83" s="227"/>
      <c r="J83" s="227"/>
      <c r="K83" s="227"/>
      <c r="L83" s="227"/>
      <c r="M83" s="229"/>
      <c r="N83" s="230"/>
      <c r="O83" s="231"/>
    </row>
    <row r="84" spans="2:20" ht="15" customHeight="1" x14ac:dyDescent="0.3">
      <c r="D84" s="164"/>
      <c r="E84" s="164"/>
      <c r="F84" s="164"/>
      <c r="N84" s="184"/>
      <c r="O84" s="184"/>
    </row>
    <row r="85" spans="2:20" ht="21" customHeight="1" thickBot="1" x14ac:dyDescent="0.4">
      <c r="B85" s="207" t="s">
        <v>226</v>
      </c>
      <c r="C85" s="208"/>
      <c r="D85" s="208"/>
      <c r="E85" s="208"/>
      <c r="F85" s="208"/>
      <c r="G85" s="208"/>
      <c r="H85" s="208"/>
      <c r="I85" s="208"/>
      <c r="J85" s="208"/>
      <c r="K85" s="208"/>
      <c r="L85" s="208"/>
      <c r="M85" s="208"/>
      <c r="N85" s="208"/>
      <c r="O85" s="209"/>
      <c r="P85" s="210"/>
      <c r="Q85" s="210"/>
    </row>
    <row r="86" spans="2:20" x14ac:dyDescent="0.25">
      <c r="B86" s="410" t="s">
        <v>227</v>
      </c>
      <c r="C86" s="411"/>
      <c r="D86" s="411"/>
      <c r="E86" s="411"/>
      <c r="F86" s="232"/>
      <c r="G86" s="232"/>
      <c r="H86" s="232"/>
      <c r="I86" s="232"/>
      <c r="J86" s="232"/>
      <c r="K86" s="232"/>
      <c r="L86" s="232"/>
      <c r="M86" s="232"/>
      <c r="N86" s="232"/>
      <c r="O86" s="233"/>
      <c r="P86" s="211"/>
      <c r="Q86" s="211"/>
    </row>
    <row r="87" spans="2:20" ht="15.5" x14ac:dyDescent="0.35">
      <c r="B87" s="234"/>
      <c r="C87" s="210"/>
      <c r="D87" s="210"/>
      <c r="E87" s="210"/>
      <c r="F87" s="210"/>
      <c r="G87" s="210"/>
      <c r="H87" s="210"/>
      <c r="I87" s="210"/>
      <c r="J87" s="210"/>
      <c r="K87" s="210"/>
      <c r="L87" s="210"/>
      <c r="M87" s="210"/>
      <c r="N87" s="210"/>
      <c r="O87" s="235"/>
      <c r="P87" s="210"/>
      <c r="Q87" s="210"/>
    </row>
    <row r="88" spans="2:20" ht="14" x14ac:dyDescent="0.3">
      <c r="B88" s="236" t="s">
        <v>228</v>
      </c>
      <c r="C88" s="237">
        <v>1</v>
      </c>
      <c r="D88" s="238" t="str">
        <f>IF(C88&gt;10,"10 Tools is the maximum limit.","")</f>
        <v/>
      </c>
      <c r="E88" s="238"/>
      <c r="F88" s="146"/>
      <c r="M88" s="61"/>
      <c r="O88" s="199"/>
      <c r="Q88" s="239"/>
    </row>
    <row r="89" spans="2:20" ht="28.5" customHeight="1" x14ac:dyDescent="0.25">
      <c r="B89" s="197"/>
      <c r="C89" s="238"/>
      <c r="D89" s="238"/>
      <c r="E89" s="238"/>
      <c r="F89" s="146"/>
      <c r="M89" s="61"/>
      <c r="P89" s="197"/>
      <c r="Q89" s="240">
        <f>COUNTIF(B91:B101,"Tool/equipment Description:")</f>
        <v>1</v>
      </c>
    </row>
    <row r="90" spans="2:20" ht="15.5" x14ac:dyDescent="0.25">
      <c r="B90" s="197"/>
      <c r="C90" s="241" t="s">
        <v>229</v>
      </c>
      <c r="D90" s="242">
        <f>IF(C88=10,SUM(D95:D163),IF(C88=9,SUM(D95:D156),IF(C88=8,SUM(D95:D149),IF(C88=7,SUM(D95:D142),IF(C88=6,SUM(D95:D135),IF(C88=5,SUM(D95:D128),IF(C88=4,SUM(D95:D121),IF(C88=3,SUM(D95:D114),IF(C88=2,SUM(D95:D107),SUM(D95:D100))))))))))</f>
        <v>0</v>
      </c>
      <c r="E90" s="241" t="s">
        <v>230</v>
      </c>
      <c r="F90" s="242">
        <f>IF(E88=10,SUM(E99,E106,E113,E120,E127,E134,E141,E148,E155,E162),IF(E88=9,SUM(E155,E148,E141,E134,E127,E120,E113,E106,E99),IF(E88=8,SUM(E148,E141,E134,E127,E120,E113,E106,E99),IF(E88=7,SUM(E141,E134,E127,E120,E113,E106,E99),IF(E88=6,SUM(E134,E127,E120,E113,E106,E99),IF(E88=5,SUM(E127,E120,E113,E106,E99),IF(E88=4,SUM(E120,E113,E106,E99),IF(E88=3,SUM(E113,E106,E99),IF(E88=2,SUM(E106,E99),SUM(E99))))))))))</f>
        <v>0</v>
      </c>
      <c r="L90" s="241" t="s">
        <v>231</v>
      </c>
      <c r="M90" s="242">
        <f>IF(C88=10,SUM(M95:M163),IF(C88=9,SUM(M95:M156),IF(C88=8,SUM(M95:M149),IF(C88=7,SUM(M95:M142),IF(C88=6,SUM(M95:M135),IF(C88=5,SUM(M95:M128),IF(C88=4,SUM(M95:M121),IF(C88=3,SUM(M95:M114),IF(C88=2,SUM(M95:M107),SUM(M95:M100))))))))))</f>
        <v>0</v>
      </c>
      <c r="N90" s="241" t="s">
        <v>232</v>
      </c>
      <c r="O90" s="243">
        <f>IF(C88=10,SUM(O95:O163),IF(C88=9,SUM(O95:O156),IF(C88=8,SUM(O95:O149),IF(C88=7,SUM(O95:O142),IF(C88=6,SUM(O95:O135),IF(C88=5,SUM(O95:O128),IF(C88=4,SUM(O95:O121),IF(C88=3,SUM(O95:O114),IF(C88=2,SUM(O95:O107),SUM(O95:O100))))))))))</f>
        <v>0</v>
      </c>
      <c r="P90" s="197"/>
      <c r="Q90" s="240"/>
    </row>
    <row r="91" spans="2:20" ht="46.5" customHeight="1" x14ac:dyDescent="0.3">
      <c r="B91" s="244"/>
      <c r="C91" s="402" t="s">
        <v>233</v>
      </c>
      <c r="D91" s="404" t="str">
        <f>CONCATENATE("Cost (",L24,")")</f>
        <v>Cost ()</v>
      </c>
      <c r="E91" s="141" t="str">
        <f>CONCATENATE("Freight cost (",L24,")")</f>
        <v>Freight cost ()</v>
      </c>
      <c r="F91" s="412" t="s">
        <v>234</v>
      </c>
      <c r="G91" s="404" t="s">
        <v>235</v>
      </c>
      <c r="H91" s="142" t="s">
        <v>236</v>
      </c>
      <c r="I91" s="142" t="s">
        <v>237</v>
      </c>
      <c r="J91" s="412" t="s">
        <v>238</v>
      </c>
      <c r="K91" s="412"/>
      <c r="L91" s="412" t="str">
        <f>CONCATENATE("Extra costs (",L24,")")</f>
        <v>Extra costs ()</v>
      </c>
      <c r="M91" s="412"/>
      <c r="N91" s="142" t="s">
        <v>239</v>
      </c>
      <c r="O91" s="413" t="str">
        <f>CONCATENATE("Total Tool/equipment Cost (",L24,")")</f>
        <v>Total Tool/equipment Cost ()</v>
      </c>
      <c r="T91" s="239"/>
    </row>
    <row r="92" spans="2:20" ht="12.75" customHeight="1" x14ac:dyDescent="0.3">
      <c r="B92" s="245"/>
      <c r="C92" s="402"/>
      <c r="D92" s="404"/>
      <c r="E92" s="246"/>
      <c r="F92" s="412"/>
      <c r="G92" s="404"/>
      <c r="H92" s="142"/>
      <c r="I92" s="142"/>
      <c r="J92" s="142" t="s">
        <v>174</v>
      </c>
      <c r="K92" s="142" t="s">
        <v>240</v>
      </c>
      <c r="L92" s="142" t="s">
        <v>241</v>
      </c>
      <c r="M92" s="142" t="str">
        <f>CONCATENATE("Cost (",L24,")")</f>
        <v>Cost ()</v>
      </c>
      <c r="N92" s="142"/>
      <c r="O92" s="413"/>
      <c r="T92" s="239"/>
    </row>
    <row r="93" spans="2:20" ht="38" x14ac:dyDescent="0.3">
      <c r="B93" s="245"/>
      <c r="C93" s="402"/>
      <c r="D93" s="404"/>
      <c r="E93" s="155" t="s">
        <v>242</v>
      </c>
      <c r="F93" s="155" t="s">
        <v>243</v>
      </c>
      <c r="G93" s="404"/>
      <c r="H93" s="155" t="s">
        <v>244</v>
      </c>
      <c r="I93" s="155" t="s">
        <v>245</v>
      </c>
      <c r="J93" s="414" t="s">
        <v>246</v>
      </c>
      <c r="K93" s="414"/>
      <c r="L93" s="155" t="s">
        <v>247</v>
      </c>
      <c r="M93" s="61"/>
      <c r="N93" s="155" t="s">
        <v>248</v>
      </c>
      <c r="O93" s="413"/>
      <c r="T93" s="239"/>
    </row>
    <row r="94" spans="2:20" ht="6" customHeight="1" x14ac:dyDescent="0.3">
      <c r="B94" s="245"/>
      <c r="C94" s="247"/>
      <c r="D94" s="248"/>
      <c r="E94" s="249"/>
      <c r="F94" s="249"/>
      <c r="G94" s="248"/>
      <c r="H94" s="249"/>
      <c r="I94" s="249"/>
      <c r="J94" s="249"/>
      <c r="K94" s="249"/>
      <c r="L94" s="250"/>
      <c r="M94" s="70"/>
      <c r="N94" s="249"/>
      <c r="O94" s="251"/>
      <c r="T94" s="239"/>
    </row>
    <row r="95" spans="2:20" ht="14" x14ac:dyDescent="0.3">
      <c r="B95" s="245" t="s">
        <v>249</v>
      </c>
      <c r="C95" s="415"/>
      <c r="D95" s="417"/>
      <c r="E95" s="141" t="s">
        <v>250</v>
      </c>
      <c r="F95" s="420"/>
      <c r="G95" s="423"/>
      <c r="H95" s="426"/>
      <c r="I95" s="417"/>
      <c r="J95" s="417"/>
      <c r="K95" s="417"/>
      <c r="L95" s="252"/>
      <c r="M95" s="253"/>
      <c r="N95" s="254"/>
      <c r="O95" s="429">
        <f>SUM(D95,E99,M95:M100)</f>
        <v>0</v>
      </c>
      <c r="T95" s="239"/>
    </row>
    <row r="96" spans="2:20" ht="14" x14ac:dyDescent="0.3">
      <c r="B96" s="245"/>
      <c r="C96" s="416"/>
      <c r="D96" s="418"/>
      <c r="E96" s="432"/>
      <c r="F96" s="421"/>
      <c r="G96" s="424"/>
      <c r="H96" s="427"/>
      <c r="I96" s="418"/>
      <c r="J96" s="418"/>
      <c r="K96" s="418"/>
      <c r="L96" s="252"/>
      <c r="M96" s="253"/>
      <c r="N96" s="254"/>
      <c r="O96" s="430"/>
      <c r="T96" s="239"/>
    </row>
    <row r="97" spans="2:20" ht="14" x14ac:dyDescent="0.3">
      <c r="B97" s="245" t="s">
        <v>251</v>
      </c>
      <c r="C97" s="255"/>
      <c r="D97" s="418"/>
      <c r="E97" s="433"/>
      <c r="F97" s="421"/>
      <c r="G97" s="424"/>
      <c r="H97" s="427"/>
      <c r="I97" s="418"/>
      <c r="J97" s="418"/>
      <c r="K97" s="418"/>
      <c r="L97" s="252"/>
      <c r="M97" s="253"/>
      <c r="N97" s="254"/>
      <c r="O97" s="430"/>
      <c r="T97" s="239"/>
    </row>
    <row r="98" spans="2:20" ht="14" x14ac:dyDescent="0.3">
      <c r="B98" s="245" t="s">
        <v>252</v>
      </c>
      <c r="C98" s="255"/>
      <c r="D98" s="418"/>
      <c r="E98" s="141" t="str">
        <f>CONCATENATE("Cost (",$L$24,")")</f>
        <v>Cost ()</v>
      </c>
      <c r="F98" s="421"/>
      <c r="G98" s="424"/>
      <c r="H98" s="427"/>
      <c r="I98" s="418"/>
      <c r="J98" s="418"/>
      <c r="K98" s="418"/>
      <c r="L98" s="252"/>
      <c r="M98" s="253"/>
      <c r="N98" s="254"/>
      <c r="O98" s="430"/>
      <c r="T98" s="239"/>
    </row>
    <row r="99" spans="2:20" ht="14" x14ac:dyDescent="0.3">
      <c r="B99" s="245" t="s">
        <v>253</v>
      </c>
      <c r="C99" s="255"/>
      <c r="D99" s="418"/>
      <c r="E99" s="415"/>
      <c r="F99" s="421"/>
      <c r="G99" s="424"/>
      <c r="H99" s="427"/>
      <c r="I99" s="418"/>
      <c r="J99" s="418"/>
      <c r="K99" s="418"/>
      <c r="L99" s="252"/>
      <c r="M99" s="253"/>
      <c r="N99" s="254"/>
      <c r="O99" s="430"/>
      <c r="T99" s="239"/>
    </row>
    <row r="100" spans="2:20" ht="14" x14ac:dyDescent="0.3">
      <c r="B100" s="245" t="s">
        <v>254</v>
      </c>
      <c r="C100" s="256"/>
      <c r="D100" s="419"/>
      <c r="E100" s="416"/>
      <c r="F100" s="422"/>
      <c r="G100" s="425"/>
      <c r="H100" s="428"/>
      <c r="I100" s="419"/>
      <c r="J100" s="419"/>
      <c r="K100" s="419"/>
      <c r="L100" s="252"/>
      <c r="M100" s="253"/>
      <c r="N100" s="254"/>
      <c r="O100" s="431"/>
      <c r="Q100" s="239"/>
      <c r="T100" s="239"/>
    </row>
    <row r="101" spans="2:20" ht="13" x14ac:dyDescent="0.3">
      <c r="B101" s="236"/>
      <c r="C101" s="257"/>
      <c r="D101" s="257"/>
      <c r="E101" s="239"/>
      <c r="F101" s="239"/>
      <c r="G101" s="258"/>
      <c r="H101" s="258"/>
      <c r="I101" s="258"/>
      <c r="J101" s="258"/>
      <c r="K101" s="258"/>
      <c r="L101" s="258"/>
      <c r="M101" s="239"/>
      <c r="N101" s="258"/>
      <c r="O101" s="259"/>
      <c r="P101" s="258"/>
      <c r="Q101" s="239"/>
      <c r="T101" s="239"/>
    </row>
    <row r="102" spans="2:20" ht="14" x14ac:dyDescent="0.3">
      <c r="B102" s="245" t="s">
        <v>249</v>
      </c>
      <c r="C102" s="440"/>
      <c r="D102" s="434"/>
      <c r="E102" s="141" t="s">
        <v>250</v>
      </c>
      <c r="F102" s="441"/>
      <c r="G102" s="434"/>
      <c r="H102" s="442"/>
      <c r="I102" s="434"/>
      <c r="J102" s="434"/>
      <c r="K102" s="434"/>
      <c r="L102" s="260"/>
      <c r="M102" s="253"/>
      <c r="N102" s="253"/>
      <c r="O102" s="435">
        <f>SUM(D102,E106,M102:M107)</f>
        <v>0</v>
      </c>
      <c r="T102" s="239"/>
    </row>
    <row r="103" spans="2:20" ht="14" x14ac:dyDescent="0.3">
      <c r="B103" s="245"/>
      <c r="C103" s="440"/>
      <c r="D103" s="434"/>
      <c r="E103" s="432"/>
      <c r="F103" s="441"/>
      <c r="G103" s="434"/>
      <c r="H103" s="442"/>
      <c r="I103" s="434"/>
      <c r="J103" s="434"/>
      <c r="K103" s="434"/>
      <c r="L103" s="260"/>
      <c r="M103" s="253"/>
      <c r="N103" s="253"/>
      <c r="O103" s="436"/>
    </row>
    <row r="104" spans="2:20" ht="14" x14ac:dyDescent="0.3">
      <c r="B104" s="245" t="s">
        <v>251</v>
      </c>
      <c r="C104" s="255"/>
      <c r="D104" s="434"/>
      <c r="E104" s="433"/>
      <c r="F104" s="441"/>
      <c r="G104" s="434"/>
      <c r="H104" s="442"/>
      <c r="I104" s="434"/>
      <c r="J104" s="434"/>
      <c r="K104" s="434"/>
      <c r="L104" s="260"/>
      <c r="M104" s="253"/>
      <c r="N104" s="253"/>
      <c r="O104" s="436"/>
    </row>
    <row r="105" spans="2:20" ht="14" x14ac:dyDescent="0.3">
      <c r="B105" s="245" t="s">
        <v>252</v>
      </c>
      <c r="C105" s="255"/>
      <c r="D105" s="434"/>
      <c r="E105" s="141" t="str">
        <f>CONCATENATE("Cost (",$L$24,")")</f>
        <v>Cost ()</v>
      </c>
      <c r="F105" s="441"/>
      <c r="G105" s="434"/>
      <c r="H105" s="442"/>
      <c r="I105" s="434"/>
      <c r="J105" s="434"/>
      <c r="K105" s="434"/>
      <c r="L105" s="260"/>
      <c r="M105" s="253"/>
      <c r="N105" s="253"/>
      <c r="O105" s="436"/>
    </row>
    <row r="106" spans="2:20" ht="14" x14ac:dyDescent="0.3">
      <c r="B106" s="245" t="s">
        <v>253</v>
      </c>
      <c r="C106" s="255"/>
      <c r="D106" s="434"/>
      <c r="E106" s="440"/>
      <c r="F106" s="441"/>
      <c r="G106" s="434"/>
      <c r="H106" s="442"/>
      <c r="I106" s="434"/>
      <c r="J106" s="434"/>
      <c r="K106" s="434"/>
      <c r="L106" s="260"/>
      <c r="M106" s="253"/>
      <c r="N106" s="253"/>
      <c r="O106" s="436"/>
    </row>
    <row r="107" spans="2:20" ht="14" x14ac:dyDescent="0.3">
      <c r="B107" s="245" t="s">
        <v>254</v>
      </c>
      <c r="C107" s="256"/>
      <c r="D107" s="434"/>
      <c r="E107" s="440"/>
      <c r="F107" s="441"/>
      <c r="G107" s="434"/>
      <c r="H107" s="442"/>
      <c r="I107" s="434"/>
      <c r="J107" s="434"/>
      <c r="K107" s="434"/>
      <c r="L107" s="260"/>
      <c r="M107" s="253"/>
      <c r="N107" s="253"/>
      <c r="O107" s="437"/>
    </row>
    <row r="108" spans="2:20" ht="14" x14ac:dyDescent="0.3">
      <c r="B108" s="245"/>
      <c r="C108" s="257"/>
      <c r="D108" s="257"/>
      <c r="E108" s="257"/>
      <c r="F108" s="257"/>
      <c r="G108" s="257"/>
      <c r="H108" s="257"/>
      <c r="I108" s="257"/>
      <c r="J108" s="257"/>
      <c r="K108" s="257"/>
      <c r="L108" s="257"/>
      <c r="M108" s="257"/>
      <c r="N108" s="257"/>
      <c r="O108" s="259"/>
      <c r="P108" s="197"/>
    </row>
    <row r="109" spans="2:20" ht="14" x14ac:dyDescent="0.3">
      <c r="B109" s="245" t="s">
        <v>249</v>
      </c>
      <c r="C109" s="440"/>
      <c r="D109" s="434"/>
      <c r="E109" s="141" t="s">
        <v>250</v>
      </c>
      <c r="F109" s="441"/>
      <c r="G109" s="434"/>
      <c r="H109" s="442"/>
      <c r="I109" s="434"/>
      <c r="J109" s="434"/>
      <c r="K109" s="434"/>
      <c r="L109" s="260"/>
      <c r="M109" s="260"/>
      <c r="N109" s="260"/>
      <c r="O109" s="435">
        <f>SUM(D109,E113,M109:M114)</f>
        <v>0</v>
      </c>
    </row>
    <row r="110" spans="2:20" ht="14" x14ac:dyDescent="0.3">
      <c r="B110" s="245"/>
      <c r="C110" s="440"/>
      <c r="D110" s="434"/>
      <c r="E110" s="438"/>
      <c r="F110" s="441"/>
      <c r="G110" s="434"/>
      <c r="H110" s="442"/>
      <c r="I110" s="434"/>
      <c r="J110" s="434"/>
      <c r="K110" s="434"/>
      <c r="L110" s="260"/>
      <c r="M110" s="253"/>
      <c r="N110" s="253"/>
      <c r="O110" s="436"/>
    </row>
    <row r="111" spans="2:20" ht="14" x14ac:dyDescent="0.3">
      <c r="B111" s="245" t="s">
        <v>251</v>
      </c>
      <c r="C111" s="255"/>
      <c r="D111" s="434"/>
      <c r="E111" s="438"/>
      <c r="F111" s="441"/>
      <c r="G111" s="434"/>
      <c r="H111" s="442"/>
      <c r="I111" s="434"/>
      <c r="J111" s="434"/>
      <c r="K111" s="434"/>
      <c r="L111" s="260"/>
      <c r="M111" s="253"/>
      <c r="N111" s="253"/>
      <c r="O111" s="436"/>
    </row>
    <row r="112" spans="2:20" ht="14" x14ac:dyDescent="0.3">
      <c r="B112" s="245" t="s">
        <v>252</v>
      </c>
      <c r="C112" s="255"/>
      <c r="D112" s="434"/>
      <c r="E112" s="141" t="str">
        <f>CONCATENATE("Cost (",$L$24,")")</f>
        <v>Cost ()</v>
      </c>
      <c r="F112" s="441"/>
      <c r="G112" s="434"/>
      <c r="H112" s="442"/>
      <c r="I112" s="434"/>
      <c r="J112" s="434"/>
      <c r="K112" s="434"/>
      <c r="L112" s="260"/>
      <c r="M112" s="253"/>
      <c r="N112" s="253"/>
      <c r="O112" s="436"/>
    </row>
    <row r="113" spans="2:15" ht="14" x14ac:dyDescent="0.3">
      <c r="B113" s="245" t="s">
        <v>253</v>
      </c>
      <c r="C113" s="255"/>
      <c r="D113" s="434"/>
      <c r="E113" s="439"/>
      <c r="F113" s="441"/>
      <c r="G113" s="434"/>
      <c r="H113" s="442"/>
      <c r="I113" s="434"/>
      <c r="J113" s="434"/>
      <c r="K113" s="434"/>
      <c r="L113" s="260"/>
      <c r="M113" s="253"/>
      <c r="N113" s="253"/>
      <c r="O113" s="436"/>
    </row>
    <row r="114" spans="2:15" ht="14" x14ac:dyDescent="0.3">
      <c r="B114" s="245" t="s">
        <v>254</v>
      </c>
      <c r="C114" s="256"/>
      <c r="D114" s="434"/>
      <c r="E114" s="439"/>
      <c r="F114" s="441"/>
      <c r="G114" s="434"/>
      <c r="H114" s="442"/>
      <c r="I114" s="434"/>
      <c r="J114" s="434"/>
      <c r="K114" s="434"/>
      <c r="L114" s="260"/>
      <c r="M114" s="253"/>
      <c r="N114" s="253"/>
      <c r="O114" s="437"/>
    </row>
    <row r="115" spans="2:15" x14ac:dyDescent="0.25">
      <c r="B115" s="197"/>
      <c r="M115" s="61"/>
      <c r="O115" s="261"/>
    </row>
    <row r="116" spans="2:15" ht="14" x14ac:dyDescent="0.3">
      <c r="B116" s="245" t="s">
        <v>249</v>
      </c>
      <c r="C116" s="415"/>
      <c r="D116" s="417"/>
      <c r="E116" s="141" t="s">
        <v>250</v>
      </c>
      <c r="F116" s="420"/>
      <c r="G116" s="423"/>
      <c r="H116" s="426"/>
      <c r="I116" s="417"/>
      <c r="J116" s="417"/>
      <c r="K116" s="417"/>
      <c r="L116" s="252"/>
      <c r="M116" s="253"/>
      <c r="N116" s="254"/>
      <c r="O116" s="429">
        <f>SUM(D116,E120,M116:M121)</f>
        <v>0</v>
      </c>
    </row>
    <row r="117" spans="2:15" ht="14" x14ac:dyDescent="0.3">
      <c r="B117" s="245"/>
      <c r="C117" s="416"/>
      <c r="D117" s="418"/>
      <c r="E117" s="432"/>
      <c r="F117" s="421"/>
      <c r="G117" s="424"/>
      <c r="H117" s="427"/>
      <c r="I117" s="418"/>
      <c r="J117" s="418"/>
      <c r="K117" s="418"/>
      <c r="L117" s="252"/>
      <c r="M117" s="253"/>
      <c r="N117" s="254"/>
      <c r="O117" s="430"/>
    </row>
    <row r="118" spans="2:15" ht="14" x14ac:dyDescent="0.3">
      <c r="B118" s="245" t="s">
        <v>251</v>
      </c>
      <c r="C118" s="255"/>
      <c r="D118" s="418"/>
      <c r="E118" s="433"/>
      <c r="F118" s="421"/>
      <c r="G118" s="424"/>
      <c r="H118" s="427"/>
      <c r="I118" s="418"/>
      <c r="J118" s="418"/>
      <c r="K118" s="418"/>
      <c r="L118" s="252"/>
      <c r="M118" s="253"/>
      <c r="N118" s="254"/>
      <c r="O118" s="430"/>
    </row>
    <row r="119" spans="2:15" ht="14" x14ac:dyDescent="0.3">
      <c r="B119" s="245" t="s">
        <v>252</v>
      </c>
      <c r="C119" s="255"/>
      <c r="D119" s="418"/>
      <c r="E119" s="141" t="str">
        <f>CONCATENATE("Cost (",$L$24,")")</f>
        <v>Cost ()</v>
      </c>
      <c r="F119" s="421"/>
      <c r="G119" s="424"/>
      <c r="H119" s="427"/>
      <c r="I119" s="418"/>
      <c r="J119" s="418"/>
      <c r="K119" s="418"/>
      <c r="L119" s="252"/>
      <c r="M119" s="253"/>
      <c r="N119" s="254"/>
      <c r="O119" s="430"/>
    </row>
    <row r="120" spans="2:15" ht="14" x14ac:dyDescent="0.3">
      <c r="B120" s="245" t="s">
        <v>253</v>
      </c>
      <c r="C120" s="255"/>
      <c r="D120" s="418"/>
      <c r="E120" s="415"/>
      <c r="F120" s="421"/>
      <c r="G120" s="424"/>
      <c r="H120" s="427"/>
      <c r="I120" s="418"/>
      <c r="J120" s="418"/>
      <c r="K120" s="418"/>
      <c r="L120" s="252"/>
      <c r="M120" s="253"/>
      <c r="N120" s="254"/>
      <c r="O120" s="430"/>
    </row>
    <row r="121" spans="2:15" ht="14" x14ac:dyDescent="0.3">
      <c r="B121" s="245" t="s">
        <v>254</v>
      </c>
      <c r="C121" s="256"/>
      <c r="D121" s="419"/>
      <c r="E121" s="416"/>
      <c r="F121" s="422"/>
      <c r="G121" s="425"/>
      <c r="H121" s="428"/>
      <c r="I121" s="419"/>
      <c r="J121" s="419"/>
      <c r="K121" s="419"/>
      <c r="L121" s="252"/>
      <c r="M121" s="253"/>
      <c r="N121" s="254"/>
      <c r="O121" s="431"/>
    </row>
    <row r="122" spans="2:15" x14ac:dyDescent="0.25">
      <c r="B122" s="197"/>
      <c r="D122" s="200"/>
      <c r="M122" s="61"/>
      <c r="O122" s="199"/>
    </row>
    <row r="123" spans="2:15" ht="14" x14ac:dyDescent="0.3">
      <c r="B123" s="245" t="s">
        <v>249</v>
      </c>
      <c r="C123" s="415"/>
      <c r="D123" s="417"/>
      <c r="E123" s="141" t="s">
        <v>250</v>
      </c>
      <c r="F123" s="420"/>
      <c r="G123" s="423"/>
      <c r="H123" s="426"/>
      <c r="I123" s="417"/>
      <c r="J123" s="417"/>
      <c r="K123" s="417"/>
      <c r="L123" s="252"/>
      <c r="M123" s="253"/>
      <c r="N123" s="254"/>
      <c r="O123" s="429">
        <f>SUM(D123,E127,M123:M128)</f>
        <v>0</v>
      </c>
    </row>
    <row r="124" spans="2:15" ht="14" x14ac:dyDescent="0.3">
      <c r="B124" s="245"/>
      <c r="C124" s="416"/>
      <c r="D124" s="418"/>
      <c r="E124" s="432"/>
      <c r="F124" s="421"/>
      <c r="G124" s="424"/>
      <c r="H124" s="427"/>
      <c r="I124" s="418"/>
      <c r="J124" s="418"/>
      <c r="K124" s="418"/>
      <c r="L124" s="252"/>
      <c r="M124" s="253"/>
      <c r="N124" s="254"/>
      <c r="O124" s="430"/>
    </row>
    <row r="125" spans="2:15" ht="14" x14ac:dyDescent="0.3">
      <c r="B125" s="245" t="s">
        <v>251</v>
      </c>
      <c r="C125" s="255"/>
      <c r="D125" s="418"/>
      <c r="E125" s="433"/>
      <c r="F125" s="421"/>
      <c r="G125" s="424"/>
      <c r="H125" s="427"/>
      <c r="I125" s="418"/>
      <c r="J125" s="418"/>
      <c r="K125" s="418"/>
      <c r="L125" s="252"/>
      <c r="M125" s="253"/>
      <c r="N125" s="254"/>
      <c r="O125" s="430"/>
    </row>
    <row r="126" spans="2:15" ht="14" x14ac:dyDescent="0.3">
      <c r="B126" s="245" t="s">
        <v>252</v>
      </c>
      <c r="C126" s="255"/>
      <c r="D126" s="418"/>
      <c r="E126" s="141" t="str">
        <f>CONCATENATE("Cost (",$L$24,")")</f>
        <v>Cost ()</v>
      </c>
      <c r="F126" s="421"/>
      <c r="G126" s="424"/>
      <c r="H126" s="427"/>
      <c r="I126" s="418"/>
      <c r="J126" s="418"/>
      <c r="K126" s="418"/>
      <c r="L126" s="252"/>
      <c r="M126" s="253"/>
      <c r="N126" s="254"/>
      <c r="O126" s="430"/>
    </row>
    <row r="127" spans="2:15" ht="14" x14ac:dyDescent="0.3">
      <c r="B127" s="245" t="s">
        <v>253</v>
      </c>
      <c r="C127" s="255"/>
      <c r="D127" s="418"/>
      <c r="E127" s="415"/>
      <c r="F127" s="421"/>
      <c r="G127" s="424"/>
      <c r="H127" s="427"/>
      <c r="I127" s="418"/>
      <c r="J127" s="418"/>
      <c r="K127" s="418"/>
      <c r="L127" s="252"/>
      <c r="M127" s="253"/>
      <c r="N127" s="254"/>
      <c r="O127" s="430"/>
    </row>
    <row r="128" spans="2:15" ht="14" x14ac:dyDescent="0.3">
      <c r="B128" s="245" t="s">
        <v>254</v>
      </c>
      <c r="C128" s="256"/>
      <c r="D128" s="419"/>
      <c r="E128" s="416"/>
      <c r="F128" s="422"/>
      <c r="G128" s="425"/>
      <c r="H128" s="428"/>
      <c r="I128" s="419"/>
      <c r="J128" s="419"/>
      <c r="K128" s="419"/>
      <c r="L128" s="252"/>
      <c r="M128" s="253"/>
      <c r="N128" s="254"/>
      <c r="O128" s="431"/>
    </row>
    <row r="129" spans="2:15" x14ac:dyDescent="0.25">
      <c r="B129" s="197"/>
      <c r="M129" s="61"/>
      <c r="O129" s="199"/>
    </row>
    <row r="130" spans="2:15" ht="14" x14ac:dyDescent="0.3">
      <c r="B130" s="245" t="s">
        <v>249</v>
      </c>
      <c r="C130" s="415"/>
      <c r="D130" s="417"/>
      <c r="E130" s="141" t="s">
        <v>250</v>
      </c>
      <c r="F130" s="420"/>
      <c r="G130" s="423"/>
      <c r="H130" s="426"/>
      <c r="I130" s="417"/>
      <c r="J130" s="417"/>
      <c r="K130" s="417"/>
      <c r="L130" s="252"/>
      <c r="M130" s="253"/>
      <c r="N130" s="254"/>
      <c r="O130" s="429">
        <f>SUM(D130,E134,M130:M135)</f>
        <v>0</v>
      </c>
    </row>
    <row r="131" spans="2:15" ht="14" x14ac:dyDescent="0.3">
      <c r="B131" s="245"/>
      <c r="C131" s="416"/>
      <c r="D131" s="418"/>
      <c r="E131" s="432"/>
      <c r="F131" s="421"/>
      <c r="G131" s="424"/>
      <c r="H131" s="427"/>
      <c r="I131" s="418"/>
      <c r="J131" s="418"/>
      <c r="K131" s="418"/>
      <c r="L131" s="252"/>
      <c r="M131" s="253"/>
      <c r="N131" s="254"/>
      <c r="O131" s="430"/>
    </row>
    <row r="132" spans="2:15" ht="14" x14ac:dyDescent="0.3">
      <c r="B132" s="245" t="s">
        <v>251</v>
      </c>
      <c r="C132" s="255"/>
      <c r="D132" s="418"/>
      <c r="E132" s="433"/>
      <c r="F132" s="421"/>
      <c r="G132" s="424"/>
      <c r="H132" s="427"/>
      <c r="I132" s="418"/>
      <c r="J132" s="418"/>
      <c r="K132" s="418"/>
      <c r="L132" s="252"/>
      <c r="M132" s="253"/>
      <c r="N132" s="254"/>
      <c r="O132" s="430"/>
    </row>
    <row r="133" spans="2:15" ht="14" x14ac:dyDescent="0.3">
      <c r="B133" s="245" t="s">
        <v>252</v>
      </c>
      <c r="C133" s="255"/>
      <c r="D133" s="418"/>
      <c r="E133" s="141" t="str">
        <f>CONCATENATE("Cost (",$L$24,")")</f>
        <v>Cost ()</v>
      </c>
      <c r="F133" s="421"/>
      <c r="G133" s="424"/>
      <c r="H133" s="427"/>
      <c r="I133" s="418"/>
      <c r="J133" s="418"/>
      <c r="K133" s="418"/>
      <c r="L133" s="252"/>
      <c r="M133" s="253"/>
      <c r="N133" s="254"/>
      <c r="O133" s="430"/>
    </row>
    <row r="134" spans="2:15" ht="14" x14ac:dyDescent="0.3">
      <c r="B134" s="245" t="s">
        <v>253</v>
      </c>
      <c r="C134" s="255"/>
      <c r="D134" s="418"/>
      <c r="E134" s="415"/>
      <c r="F134" s="421"/>
      <c r="G134" s="424"/>
      <c r="H134" s="427"/>
      <c r="I134" s="418"/>
      <c r="J134" s="418"/>
      <c r="K134" s="418"/>
      <c r="L134" s="252"/>
      <c r="M134" s="253"/>
      <c r="N134" s="254"/>
      <c r="O134" s="430"/>
    </row>
    <row r="135" spans="2:15" ht="14" x14ac:dyDescent="0.3">
      <c r="B135" s="245" t="s">
        <v>254</v>
      </c>
      <c r="C135" s="256"/>
      <c r="D135" s="419"/>
      <c r="E135" s="416"/>
      <c r="F135" s="422"/>
      <c r="G135" s="425"/>
      <c r="H135" s="428"/>
      <c r="I135" s="419"/>
      <c r="J135" s="419"/>
      <c r="K135" s="419"/>
      <c r="L135" s="252"/>
      <c r="M135" s="253"/>
      <c r="N135" s="254"/>
      <c r="O135" s="431"/>
    </row>
    <row r="136" spans="2:15" x14ac:dyDescent="0.25">
      <c r="B136" s="197"/>
      <c r="O136" s="199"/>
    </row>
    <row r="137" spans="2:15" ht="14" x14ac:dyDescent="0.3">
      <c r="B137" s="245" t="s">
        <v>249</v>
      </c>
      <c r="C137" s="415"/>
      <c r="D137" s="417"/>
      <c r="E137" s="141" t="s">
        <v>250</v>
      </c>
      <c r="F137" s="420"/>
      <c r="G137" s="423"/>
      <c r="H137" s="426"/>
      <c r="I137" s="417"/>
      <c r="J137" s="417"/>
      <c r="K137" s="417"/>
      <c r="L137" s="252"/>
      <c r="M137" s="253"/>
      <c r="N137" s="254"/>
      <c r="O137" s="429">
        <f>SUM(D137,E141,M137:M142)</f>
        <v>0</v>
      </c>
    </row>
    <row r="138" spans="2:15" ht="14" x14ac:dyDescent="0.3">
      <c r="B138" s="245"/>
      <c r="C138" s="416"/>
      <c r="D138" s="418"/>
      <c r="E138" s="432"/>
      <c r="F138" s="421"/>
      <c r="G138" s="424"/>
      <c r="H138" s="427"/>
      <c r="I138" s="418"/>
      <c r="J138" s="418"/>
      <c r="K138" s="418"/>
      <c r="L138" s="252"/>
      <c r="M138" s="253"/>
      <c r="N138" s="254"/>
      <c r="O138" s="430"/>
    </row>
    <row r="139" spans="2:15" ht="14" x14ac:dyDescent="0.3">
      <c r="B139" s="245" t="s">
        <v>251</v>
      </c>
      <c r="C139" s="255"/>
      <c r="D139" s="418"/>
      <c r="E139" s="433"/>
      <c r="F139" s="421"/>
      <c r="G139" s="424"/>
      <c r="H139" s="427"/>
      <c r="I139" s="418"/>
      <c r="J139" s="418"/>
      <c r="K139" s="418"/>
      <c r="L139" s="252"/>
      <c r="M139" s="253"/>
      <c r="N139" s="254"/>
      <c r="O139" s="430"/>
    </row>
    <row r="140" spans="2:15" ht="14" x14ac:dyDescent="0.3">
      <c r="B140" s="245" t="s">
        <v>252</v>
      </c>
      <c r="C140" s="255"/>
      <c r="D140" s="418"/>
      <c r="E140" s="141" t="str">
        <f>CONCATENATE("Cost (",$L$24,")")</f>
        <v>Cost ()</v>
      </c>
      <c r="F140" s="421"/>
      <c r="G140" s="424"/>
      <c r="H140" s="427"/>
      <c r="I140" s="418"/>
      <c r="J140" s="418"/>
      <c r="K140" s="418"/>
      <c r="L140" s="252"/>
      <c r="M140" s="253"/>
      <c r="N140" s="254"/>
      <c r="O140" s="430"/>
    </row>
    <row r="141" spans="2:15" ht="14" x14ac:dyDescent="0.3">
      <c r="B141" s="245" t="s">
        <v>253</v>
      </c>
      <c r="C141" s="255"/>
      <c r="D141" s="418"/>
      <c r="E141" s="415"/>
      <c r="F141" s="421"/>
      <c r="G141" s="424"/>
      <c r="H141" s="427"/>
      <c r="I141" s="418"/>
      <c r="J141" s="418"/>
      <c r="K141" s="418"/>
      <c r="L141" s="252"/>
      <c r="M141" s="253"/>
      <c r="N141" s="254"/>
      <c r="O141" s="430"/>
    </row>
    <row r="142" spans="2:15" ht="14" x14ac:dyDescent="0.3">
      <c r="B142" s="245" t="s">
        <v>254</v>
      </c>
      <c r="C142" s="256"/>
      <c r="D142" s="419"/>
      <c r="E142" s="416"/>
      <c r="F142" s="422"/>
      <c r="G142" s="425"/>
      <c r="H142" s="428"/>
      <c r="I142" s="419"/>
      <c r="J142" s="419"/>
      <c r="K142" s="419"/>
      <c r="L142" s="252"/>
      <c r="M142" s="253"/>
      <c r="N142" s="254"/>
      <c r="O142" s="431"/>
    </row>
    <row r="143" spans="2:15" x14ac:dyDescent="0.25">
      <c r="B143" s="197"/>
      <c r="O143" s="199"/>
    </row>
    <row r="144" spans="2:15" ht="14" x14ac:dyDescent="0.3">
      <c r="B144" s="245" t="s">
        <v>249</v>
      </c>
      <c r="C144" s="415"/>
      <c r="D144" s="417"/>
      <c r="E144" s="141" t="s">
        <v>250</v>
      </c>
      <c r="F144" s="420"/>
      <c r="G144" s="423"/>
      <c r="H144" s="426"/>
      <c r="I144" s="417"/>
      <c r="J144" s="417"/>
      <c r="K144" s="417"/>
      <c r="L144" s="252"/>
      <c r="M144" s="253"/>
      <c r="N144" s="254"/>
      <c r="O144" s="429">
        <f>SUM(D144,E148,M144:M149)</f>
        <v>0</v>
      </c>
    </row>
    <row r="145" spans="2:15" ht="14" x14ac:dyDescent="0.3">
      <c r="B145" s="245"/>
      <c r="C145" s="416"/>
      <c r="D145" s="418"/>
      <c r="E145" s="432"/>
      <c r="F145" s="421"/>
      <c r="G145" s="424"/>
      <c r="H145" s="427"/>
      <c r="I145" s="418"/>
      <c r="J145" s="418"/>
      <c r="K145" s="418"/>
      <c r="L145" s="252"/>
      <c r="M145" s="253"/>
      <c r="N145" s="254"/>
      <c r="O145" s="430"/>
    </row>
    <row r="146" spans="2:15" ht="14" x14ac:dyDescent="0.3">
      <c r="B146" s="245" t="s">
        <v>251</v>
      </c>
      <c r="C146" s="255"/>
      <c r="D146" s="418"/>
      <c r="E146" s="433"/>
      <c r="F146" s="421"/>
      <c r="G146" s="424"/>
      <c r="H146" s="427"/>
      <c r="I146" s="418"/>
      <c r="J146" s="418"/>
      <c r="K146" s="418"/>
      <c r="L146" s="252"/>
      <c r="M146" s="253"/>
      <c r="N146" s="254"/>
      <c r="O146" s="430"/>
    </row>
    <row r="147" spans="2:15" ht="14" x14ac:dyDescent="0.3">
      <c r="B147" s="245" t="s">
        <v>252</v>
      </c>
      <c r="C147" s="255"/>
      <c r="D147" s="418"/>
      <c r="E147" s="141" t="str">
        <f>CONCATENATE("Cost (",$L$24,")")</f>
        <v>Cost ()</v>
      </c>
      <c r="F147" s="421"/>
      <c r="G147" s="424"/>
      <c r="H147" s="427"/>
      <c r="I147" s="418"/>
      <c r="J147" s="418"/>
      <c r="K147" s="418"/>
      <c r="L147" s="252"/>
      <c r="M147" s="253"/>
      <c r="N147" s="254"/>
      <c r="O147" s="430"/>
    </row>
    <row r="148" spans="2:15" ht="14" x14ac:dyDescent="0.3">
      <c r="B148" s="245" t="s">
        <v>253</v>
      </c>
      <c r="C148" s="255"/>
      <c r="D148" s="418"/>
      <c r="E148" s="415"/>
      <c r="F148" s="421"/>
      <c r="G148" s="424"/>
      <c r="H148" s="427"/>
      <c r="I148" s="418"/>
      <c r="J148" s="418"/>
      <c r="K148" s="418"/>
      <c r="L148" s="252"/>
      <c r="M148" s="253"/>
      <c r="N148" s="254"/>
      <c r="O148" s="430"/>
    </row>
    <row r="149" spans="2:15" ht="14" x14ac:dyDescent="0.3">
      <c r="B149" s="245" t="s">
        <v>254</v>
      </c>
      <c r="C149" s="256"/>
      <c r="D149" s="419"/>
      <c r="E149" s="416"/>
      <c r="F149" s="422"/>
      <c r="G149" s="425"/>
      <c r="H149" s="428"/>
      <c r="I149" s="419"/>
      <c r="J149" s="419"/>
      <c r="K149" s="419"/>
      <c r="L149" s="252"/>
      <c r="M149" s="253"/>
      <c r="N149" s="254"/>
      <c r="O149" s="431"/>
    </row>
    <row r="150" spans="2:15" x14ac:dyDescent="0.25">
      <c r="B150" s="197"/>
      <c r="O150" s="199"/>
    </row>
    <row r="151" spans="2:15" ht="14" x14ac:dyDescent="0.3">
      <c r="B151" s="245" t="s">
        <v>249</v>
      </c>
      <c r="C151" s="415"/>
      <c r="D151" s="417"/>
      <c r="E151" s="141" t="s">
        <v>250</v>
      </c>
      <c r="F151" s="420"/>
      <c r="G151" s="423"/>
      <c r="H151" s="426"/>
      <c r="I151" s="417"/>
      <c r="J151" s="417"/>
      <c r="K151" s="417"/>
      <c r="L151" s="252"/>
      <c r="M151" s="253"/>
      <c r="N151" s="254"/>
      <c r="O151" s="429">
        <f>SUM(D151,E155,M151:M156)</f>
        <v>0</v>
      </c>
    </row>
    <row r="152" spans="2:15" ht="14" x14ac:dyDescent="0.3">
      <c r="B152" s="245"/>
      <c r="C152" s="416"/>
      <c r="D152" s="418"/>
      <c r="E152" s="432"/>
      <c r="F152" s="421"/>
      <c r="G152" s="424"/>
      <c r="H152" s="427"/>
      <c r="I152" s="418"/>
      <c r="J152" s="418"/>
      <c r="K152" s="418"/>
      <c r="L152" s="252"/>
      <c r="M152" s="253"/>
      <c r="N152" s="254"/>
      <c r="O152" s="430"/>
    </row>
    <row r="153" spans="2:15" ht="14" x14ac:dyDescent="0.3">
      <c r="B153" s="245" t="s">
        <v>251</v>
      </c>
      <c r="C153" s="255"/>
      <c r="D153" s="418"/>
      <c r="E153" s="433"/>
      <c r="F153" s="421"/>
      <c r="G153" s="424"/>
      <c r="H153" s="427"/>
      <c r="I153" s="418"/>
      <c r="J153" s="418"/>
      <c r="K153" s="418"/>
      <c r="L153" s="252"/>
      <c r="M153" s="253"/>
      <c r="N153" s="254"/>
      <c r="O153" s="430"/>
    </row>
    <row r="154" spans="2:15" ht="14" x14ac:dyDescent="0.3">
      <c r="B154" s="245" t="s">
        <v>252</v>
      </c>
      <c r="C154" s="255"/>
      <c r="D154" s="418"/>
      <c r="E154" s="141" t="str">
        <f>CONCATENATE("Cost (",$L$24,")")</f>
        <v>Cost ()</v>
      </c>
      <c r="F154" s="421"/>
      <c r="G154" s="424"/>
      <c r="H154" s="427"/>
      <c r="I154" s="418"/>
      <c r="J154" s="418"/>
      <c r="K154" s="418"/>
      <c r="L154" s="252"/>
      <c r="M154" s="253"/>
      <c r="N154" s="254"/>
      <c r="O154" s="430"/>
    </row>
    <row r="155" spans="2:15" ht="14" x14ac:dyDescent="0.3">
      <c r="B155" s="245" t="s">
        <v>253</v>
      </c>
      <c r="C155" s="255"/>
      <c r="D155" s="418"/>
      <c r="E155" s="415"/>
      <c r="F155" s="421"/>
      <c r="G155" s="424"/>
      <c r="H155" s="427"/>
      <c r="I155" s="418"/>
      <c r="J155" s="418"/>
      <c r="K155" s="418"/>
      <c r="L155" s="252"/>
      <c r="M155" s="253"/>
      <c r="N155" s="254"/>
      <c r="O155" s="430"/>
    </row>
    <row r="156" spans="2:15" ht="14" x14ac:dyDescent="0.3">
      <c r="B156" s="245" t="s">
        <v>254</v>
      </c>
      <c r="C156" s="256"/>
      <c r="D156" s="419"/>
      <c r="E156" s="416"/>
      <c r="F156" s="422"/>
      <c r="G156" s="425"/>
      <c r="H156" s="428"/>
      <c r="I156" s="419"/>
      <c r="J156" s="419"/>
      <c r="K156" s="419"/>
      <c r="L156" s="252"/>
      <c r="M156" s="253"/>
      <c r="N156" s="254"/>
      <c r="O156" s="431"/>
    </row>
    <row r="157" spans="2:15" x14ac:dyDescent="0.25">
      <c r="B157" s="197"/>
      <c r="O157" s="199"/>
    </row>
    <row r="158" spans="2:15" ht="14" x14ac:dyDescent="0.3">
      <c r="B158" s="245" t="s">
        <v>249</v>
      </c>
      <c r="C158" s="415"/>
      <c r="D158" s="417"/>
      <c r="E158" s="141" t="s">
        <v>250</v>
      </c>
      <c r="F158" s="420"/>
      <c r="G158" s="423"/>
      <c r="H158" s="426"/>
      <c r="I158" s="417"/>
      <c r="J158" s="417"/>
      <c r="K158" s="417"/>
      <c r="L158" s="252"/>
      <c r="M158" s="253"/>
      <c r="N158" s="254"/>
      <c r="O158" s="429">
        <f>SUM(D158,E162,M158:M163)</f>
        <v>0</v>
      </c>
    </row>
    <row r="159" spans="2:15" ht="14" x14ac:dyDescent="0.3">
      <c r="B159" s="245"/>
      <c r="C159" s="416"/>
      <c r="D159" s="418"/>
      <c r="E159" s="432"/>
      <c r="F159" s="421"/>
      <c r="G159" s="424"/>
      <c r="H159" s="427"/>
      <c r="I159" s="418"/>
      <c r="J159" s="418"/>
      <c r="K159" s="418"/>
      <c r="L159" s="252"/>
      <c r="M159" s="253"/>
      <c r="N159" s="254"/>
      <c r="O159" s="430"/>
    </row>
    <row r="160" spans="2:15" ht="14" x14ac:dyDescent="0.3">
      <c r="B160" s="245" t="s">
        <v>251</v>
      </c>
      <c r="C160" s="255"/>
      <c r="D160" s="418"/>
      <c r="E160" s="433"/>
      <c r="F160" s="421"/>
      <c r="G160" s="424"/>
      <c r="H160" s="427"/>
      <c r="I160" s="418"/>
      <c r="J160" s="418"/>
      <c r="K160" s="418"/>
      <c r="L160" s="252"/>
      <c r="M160" s="253"/>
      <c r="N160" s="254"/>
      <c r="O160" s="430"/>
    </row>
    <row r="161" spans="2:15" ht="14" x14ac:dyDescent="0.3">
      <c r="B161" s="245" t="s">
        <v>252</v>
      </c>
      <c r="C161" s="255"/>
      <c r="D161" s="418"/>
      <c r="E161" s="141" t="str">
        <f>CONCATENATE("Cost (",$L$24,")")</f>
        <v>Cost ()</v>
      </c>
      <c r="F161" s="421"/>
      <c r="G161" s="424"/>
      <c r="H161" s="427"/>
      <c r="I161" s="418"/>
      <c r="J161" s="418"/>
      <c r="K161" s="418"/>
      <c r="L161" s="252"/>
      <c r="M161" s="253"/>
      <c r="N161" s="254"/>
      <c r="O161" s="430"/>
    </row>
    <row r="162" spans="2:15" ht="14" x14ac:dyDescent="0.3">
      <c r="B162" s="245" t="s">
        <v>253</v>
      </c>
      <c r="C162" s="255"/>
      <c r="D162" s="418"/>
      <c r="E162" s="415"/>
      <c r="F162" s="421"/>
      <c r="G162" s="424"/>
      <c r="H162" s="427"/>
      <c r="I162" s="418"/>
      <c r="J162" s="418"/>
      <c r="K162" s="418"/>
      <c r="L162" s="252"/>
      <c r="M162" s="253"/>
      <c r="N162" s="254"/>
      <c r="O162" s="430"/>
    </row>
    <row r="163" spans="2:15" ht="14" x14ac:dyDescent="0.3">
      <c r="B163" s="245" t="s">
        <v>254</v>
      </c>
      <c r="C163" s="256"/>
      <c r="D163" s="419"/>
      <c r="E163" s="416"/>
      <c r="F163" s="422"/>
      <c r="G163" s="425"/>
      <c r="H163" s="428"/>
      <c r="I163" s="419"/>
      <c r="J163" s="419"/>
      <c r="K163" s="419"/>
      <c r="L163" s="252"/>
      <c r="M163" s="253"/>
      <c r="N163" s="254"/>
      <c r="O163" s="431"/>
    </row>
    <row r="164" spans="2:15" x14ac:dyDescent="0.25">
      <c r="B164" s="226"/>
      <c r="C164" s="227"/>
      <c r="D164" s="227"/>
      <c r="E164" s="227"/>
      <c r="F164" s="227"/>
      <c r="G164" s="227"/>
      <c r="H164" s="227"/>
      <c r="I164" s="227"/>
      <c r="J164" s="227"/>
      <c r="K164" s="227"/>
      <c r="L164" s="227"/>
      <c r="M164" s="229"/>
      <c r="N164" s="227"/>
      <c r="O164" s="262"/>
    </row>
    <row r="220" spans="3:3" x14ac:dyDescent="0.25">
      <c r="C220" s="61">
        <v>460707389500</v>
      </c>
    </row>
  </sheetData>
  <mergeCells count="194">
    <mergeCell ref="J158:J163"/>
    <mergeCell ref="K158:K163"/>
    <mergeCell ref="O158:O163"/>
    <mergeCell ref="E159:E160"/>
    <mergeCell ref="E162:E163"/>
    <mergeCell ref="C158:C159"/>
    <mergeCell ref="D158:D163"/>
    <mergeCell ref="F158:F163"/>
    <mergeCell ref="G158:G163"/>
    <mergeCell ref="H158:H163"/>
    <mergeCell ref="I158:I163"/>
    <mergeCell ref="I151:I156"/>
    <mergeCell ref="J151:J156"/>
    <mergeCell ref="K151:K156"/>
    <mergeCell ref="O151:O156"/>
    <mergeCell ref="E152:E153"/>
    <mergeCell ref="E155:E156"/>
    <mergeCell ref="J144:J149"/>
    <mergeCell ref="K144:K149"/>
    <mergeCell ref="O144:O149"/>
    <mergeCell ref="E145:E146"/>
    <mergeCell ref="E148:E149"/>
    <mergeCell ref="I144:I149"/>
    <mergeCell ref="C151:C152"/>
    <mergeCell ref="D151:D156"/>
    <mergeCell ref="F151:F156"/>
    <mergeCell ref="G151:G156"/>
    <mergeCell ref="H151:H156"/>
    <mergeCell ref="C144:C145"/>
    <mergeCell ref="D144:D149"/>
    <mergeCell ref="F144:F149"/>
    <mergeCell ref="G144:G149"/>
    <mergeCell ref="H144:H149"/>
    <mergeCell ref="I137:I142"/>
    <mergeCell ref="J137:J142"/>
    <mergeCell ref="K137:K142"/>
    <mergeCell ref="O137:O142"/>
    <mergeCell ref="E138:E139"/>
    <mergeCell ref="E141:E142"/>
    <mergeCell ref="J130:J135"/>
    <mergeCell ref="K130:K135"/>
    <mergeCell ref="O130:O135"/>
    <mergeCell ref="E131:E132"/>
    <mergeCell ref="E134:E135"/>
    <mergeCell ref="I130:I135"/>
    <mergeCell ref="C137:C138"/>
    <mergeCell ref="D137:D142"/>
    <mergeCell ref="F137:F142"/>
    <mergeCell ref="G137:G142"/>
    <mergeCell ref="H137:H142"/>
    <mergeCell ref="C130:C131"/>
    <mergeCell ref="D130:D135"/>
    <mergeCell ref="F130:F135"/>
    <mergeCell ref="G130:G135"/>
    <mergeCell ref="H130:H135"/>
    <mergeCell ref="J123:J128"/>
    <mergeCell ref="K123:K128"/>
    <mergeCell ref="O123:O128"/>
    <mergeCell ref="E124:E125"/>
    <mergeCell ref="E127:E128"/>
    <mergeCell ref="J116:J121"/>
    <mergeCell ref="K116:K121"/>
    <mergeCell ref="O116:O121"/>
    <mergeCell ref="E117:E118"/>
    <mergeCell ref="E120:E121"/>
    <mergeCell ref="I116:I121"/>
    <mergeCell ref="C102:C103"/>
    <mergeCell ref="D102:D107"/>
    <mergeCell ref="F102:F107"/>
    <mergeCell ref="G102:G107"/>
    <mergeCell ref="H102:H107"/>
    <mergeCell ref="I102:I107"/>
    <mergeCell ref="E103:E104"/>
    <mergeCell ref="E106:E107"/>
    <mergeCell ref="C123:C124"/>
    <mergeCell ref="D123:D128"/>
    <mergeCell ref="F123:F128"/>
    <mergeCell ref="G123:G128"/>
    <mergeCell ref="H123:H128"/>
    <mergeCell ref="C116:C117"/>
    <mergeCell ref="D116:D121"/>
    <mergeCell ref="F116:F121"/>
    <mergeCell ref="G116:G121"/>
    <mergeCell ref="H116:H121"/>
    <mergeCell ref="C109:C110"/>
    <mergeCell ref="D109:D114"/>
    <mergeCell ref="F109:F114"/>
    <mergeCell ref="G109:G114"/>
    <mergeCell ref="H109:H114"/>
    <mergeCell ref="I123:I128"/>
    <mergeCell ref="I109:I114"/>
    <mergeCell ref="J109:J114"/>
    <mergeCell ref="K109:K114"/>
    <mergeCell ref="O109:O114"/>
    <mergeCell ref="E110:E111"/>
    <mergeCell ref="E113:E114"/>
    <mergeCell ref="J102:J107"/>
    <mergeCell ref="K102:K107"/>
    <mergeCell ref="O102:O107"/>
    <mergeCell ref="O91:O93"/>
    <mergeCell ref="J93:K93"/>
    <mergeCell ref="C95:C96"/>
    <mergeCell ref="D95:D100"/>
    <mergeCell ref="F95:F100"/>
    <mergeCell ref="G95:G100"/>
    <mergeCell ref="H95:H100"/>
    <mergeCell ref="I95:I100"/>
    <mergeCell ref="J95:J100"/>
    <mergeCell ref="K95:K100"/>
    <mergeCell ref="O95:O100"/>
    <mergeCell ref="E96:E97"/>
    <mergeCell ref="E99:E100"/>
    <mergeCell ref="I81:J81"/>
    <mergeCell ref="M81:N81"/>
    <mergeCell ref="I82:J82"/>
    <mergeCell ref="M82:N82"/>
    <mergeCell ref="B86:E86"/>
    <mergeCell ref="C91:C93"/>
    <mergeCell ref="D91:D93"/>
    <mergeCell ref="F91:F92"/>
    <mergeCell ref="G91:G93"/>
    <mergeCell ref="J91:K91"/>
    <mergeCell ref="L91:M91"/>
    <mergeCell ref="G64:H64"/>
    <mergeCell ref="B69:C69"/>
    <mergeCell ref="B71:H71"/>
    <mergeCell ref="B72:H75"/>
    <mergeCell ref="J73:O76"/>
    <mergeCell ref="B79:O79"/>
    <mergeCell ref="F53:H55"/>
    <mergeCell ref="C58:D58"/>
    <mergeCell ref="C59:D61"/>
    <mergeCell ref="M61:M62"/>
    <mergeCell ref="N61:N62"/>
    <mergeCell ref="O61:O62"/>
    <mergeCell ref="C62:D62"/>
    <mergeCell ref="M45:M46"/>
    <mergeCell ref="N45:N46"/>
    <mergeCell ref="O45:O46"/>
    <mergeCell ref="B46:C46"/>
    <mergeCell ref="B47:C47"/>
    <mergeCell ref="O47:O49"/>
    <mergeCell ref="B48:C48"/>
    <mergeCell ref="B49:C49"/>
    <mergeCell ref="B45:C45"/>
    <mergeCell ref="D45:D46"/>
    <mergeCell ref="E45:E46"/>
    <mergeCell ref="H45:I45"/>
    <mergeCell ref="J45:K45"/>
    <mergeCell ref="L45:L46"/>
    <mergeCell ref="B39:C39"/>
    <mergeCell ref="D39:E39"/>
    <mergeCell ref="F39:G39"/>
    <mergeCell ref="M39:N39"/>
    <mergeCell ref="B40:C40"/>
    <mergeCell ref="D40:E40"/>
    <mergeCell ref="F40:G40"/>
    <mergeCell ref="M40:N40"/>
    <mergeCell ref="O40:O42"/>
    <mergeCell ref="B41:C41"/>
    <mergeCell ref="D41:E41"/>
    <mergeCell ref="F41:G41"/>
    <mergeCell ref="M41:N41"/>
    <mergeCell ref="B42:C42"/>
    <mergeCell ref="D42:E42"/>
    <mergeCell ref="F42:G42"/>
    <mergeCell ref="M42:N42"/>
    <mergeCell ref="B34:C34"/>
    <mergeCell ref="D34:E34"/>
    <mergeCell ref="F34:G34"/>
    <mergeCell ref="I34:J34"/>
    <mergeCell ref="M34:N34"/>
    <mergeCell ref="O34:O36"/>
    <mergeCell ref="B35:C35"/>
    <mergeCell ref="D35:E35"/>
    <mergeCell ref="F35:G35"/>
    <mergeCell ref="I35:J35"/>
    <mergeCell ref="M35:N35"/>
    <mergeCell ref="B36:C36"/>
    <mergeCell ref="D36:E36"/>
    <mergeCell ref="F36:G36"/>
    <mergeCell ref="I36:J36"/>
    <mergeCell ref="M36:N36"/>
    <mergeCell ref="B6:G7"/>
    <mergeCell ref="L8:O8"/>
    <mergeCell ref="L9:O9"/>
    <mergeCell ref="L10:O10"/>
    <mergeCell ref="L11:O11"/>
    <mergeCell ref="L12:N12"/>
    <mergeCell ref="B33:C33"/>
    <mergeCell ref="D33:E33"/>
    <mergeCell ref="F33:G33"/>
    <mergeCell ref="I33:J33"/>
    <mergeCell ref="M33:N33"/>
  </mergeCells>
  <conditionalFormatting sqref="J54:L55">
    <cfRule type="expression" dxfId="15" priority="15">
      <formula>IF(OR($L$22="FCA",$L$22=""),TRUE,FALSE)</formula>
    </cfRule>
  </conditionalFormatting>
  <conditionalFormatting sqref="J53">
    <cfRule type="expression" dxfId="14" priority="16">
      <formula>IF($L$22="FCA",TRUE,FALSE)</formula>
    </cfRule>
  </conditionalFormatting>
  <conditionalFormatting sqref="B81">
    <cfRule type="expression" dxfId="13" priority="12">
      <formula>IF($B$81="SOP reference needs to be added",TRUE,FALSE)</formula>
    </cfRule>
  </conditionalFormatting>
  <conditionalFormatting sqref="E53:H55">
    <cfRule type="expression" dxfId="12" priority="11">
      <formula>IF($D$55="",TRUE,FALSE)</formula>
    </cfRule>
  </conditionalFormatting>
  <conditionalFormatting sqref="B59:D62 E58:H59">
    <cfRule type="expression" dxfId="11" priority="10">
      <formula>IF(OR($C$58="",$C$58="Packaging information and cost are not available yet"),TRUE,FALSE)</formula>
    </cfRule>
  </conditionalFormatting>
  <conditionalFormatting sqref="B72:H75 B71">
    <cfRule type="expression" dxfId="10" priority="14">
      <formula>IF(OR($B$69="",$B$69="No, there are no deviations or either product criticism"),TRUE,FALSE)</formula>
    </cfRule>
  </conditionalFormatting>
  <conditionalFormatting sqref="B102:O164">
    <cfRule type="expression" dxfId="9" priority="9">
      <formula>IF($C$88=1,TRUE,FALSE)</formula>
    </cfRule>
  </conditionalFormatting>
  <conditionalFormatting sqref="B109:O164">
    <cfRule type="expression" dxfId="8" priority="8">
      <formula>IF($C$88=2,TRUE,FALSE)</formula>
    </cfRule>
  </conditionalFormatting>
  <conditionalFormatting sqref="B116:O164">
    <cfRule type="expression" dxfId="7" priority="7">
      <formula>IF($C$88=3,TRUE,FALSE)</formula>
    </cfRule>
  </conditionalFormatting>
  <conditionalFormatting sqref="B123:O164">
    <cfRule type="expression" dxfId="6" priority="6">
      <formula>IF($C$88=4,TRUE,FALSE)</formula>
    </cfRule>
  </conditionalFormatting>
  <conditionalFormatting sqref="B130:O164">
    <cfRule type="expression" dxfId="5" priority="5">
      <formula>IF($C$88=5,TRUE,FALSE)</formula>
    </cfRule>
  </conditionalFormatting>
  <conditionalFormatting sqref="B137:O164">
    <cfRule type="expression" dxfId="4" priority="4">
      <formula>IF($C$88=6,TRUE,FALSE)</formula>
    </cfRule>
  </conditionalFormatting>
  <conditionalFormatting sqref="B144:O164">
    <cfRule type="expression" dxfId="3" priority="3">
      <formula>IF($C$88=7,TRUE,FALSE)</formula>
    </cfRule>
  </conditionalFormatting>
  <conditionalFormatting sqref="B151:O164">
    <cfRule type="expression" dxfId="2" priority="2">
      <formula>IF($C$88=8,TRUE,FALSE)</formula>
    </cfRule>
  </conditionalFormatting>
  <conditionalFormatting sqref="B158:O164">
    <cfRule type="expression" dxfId="1" priority="1">
      <formula>IF($C$88=9,TRUE,FALSE)</formula>
    </cfRule>
  </conditionalFormatting>
  <dataValidations count="6">
    <dataValidation type="list" allowBlank="1" showInputMessage="1" showErrorMessage="1" sqref="L22" xr:uid="{00000000-0002-0000-0100-000000000000}">
      <formula1>"FCA,Other"</formula1>
    </dataValidation>
    <dataValidation type="list" allowBlank="1" showInputMessage="1" showErrorMessage="1" sqref="L24" xr:uid="{00000000-0002-0000-0100-000001000000}">
      <formula1>"SEK,EUR,USD,PLN,CNY,JPY,CAD"</formula1>
    </dataValidation>
    <dataValidation type="list" allowBlank="1" showInputMessage="1" showErrorMessage="1" sqref="C58:D58" xr:uid="{00000000-0002-0000-0100-000002000000}">
      <formula1>"Packaging information and cost are available,Packaging information and cost are not available yet"</formula1>
    </dataValidation>
    <dataValidation type="list" allowBlank="1" showInputMessage="1" showErrorMessage="1" sqref="B69:C69" xr:uid="{00000000-0002-0000-0100-000003000000}">
      <formula1>"Yes there are deviations to the print, Yes there is product criticism,Yes there are deviations to the print and product criticism, No there are no deviations or either product criticism"</formula1>
    </dataValidation>
    <dataValidation type="list" allowBlank="1" showInputMessage="1" showErrorMessage="1" sqref="L95:L100 L102:L107 L109:L114 L116:L121 L123:L128 L130:L135 L137:L142 L144:L149 L151:L156 L158:L163" xr:uid="{00000000-0002-0000-0100-000004000000}">
      <formula1>"PPAP Costs,Project Costs,Material Costs,Other Costs"</formula1>
    </dataValidation>
    <dataValidation type="list" allowBlank="1" showInputMessage="1" showErrorMessage="1" sqref="E96:E97" xr:uid="{00000000-0002-0000-0100-000005000000}">
      <formula1>"Air freight,Boat freight,Road freight,Freight included in the price"</formula1>
    </dataValidation>
  </dataValidations>
  <hyperlinks>
    <hyperlink ref="C32" location="'Procured Parts'!A1" display="Insert more Procured Parts" xr:uid="{00000000-0004-0000-0100-000000000000}"/>
    <hyperlink ref="C38" location="'Raw Materials'!A1" display="Insert more Rw Materials" xr:uid="{00000000-0004-0000-0100-000001000000}"/>
    <hyperlink ref="C44" location="'Process Costs'!A1" display="Insert more Process Costs" xr:uid="{00000000-0004-0000-0100-000002000000}"/>
  </hyperlinks>
  <pageMargins left="0.25" right="0.25" top="0.75" bottom="0.75" header="0.3" footer="0.3"/>
  <pageSetup paperSize="9" scale="40" fitToHeight="0" orientation="landscape" r:id="rId1"/>
  <headerFooter alignWithMargins="0"/>
  <rowBreaks count="1" manualBreakCount="1">
    <brk id="6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31750</xdr:colOff>
                    <xdr:row>12</xdr:row>
                    <xdr:rowOff>190500</xdr:rowOff>
                  </from>
                  <to>
                    <xdr:col>11</xdr:col>
                    <xdr:colOff>412750</xdr:colOff>
                    <xdr:row>14</xdr:row>
                    <xdr:rowOff>69850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31750</xdr:colOff>
                    <xdr:row>15</xdr:row>
                    <xdr:rowOff>203200</xdr:rowOff>
                  </from>
                  <to>
                    <xdr:col>11</xdr:col>
                    <xdr:colOff>412750</xdr:colOff>
                    <xdr:row>17</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B05115B9-DD38-427E-9EFE-940DE833C32C}">
            <xm:f>IF('https://husqvarnagroup.sharepoint.com/sites/Husqvarna-Team-project-sourcing/NPD Projects/Rider R400 Gen II/Supplier Selection/[RFQ Template.Version 16 (BV).xlsm]Sourcing Management page'!#REF!="",TRUE,FALSE)</xm:f>
            <x14:dxf>
              <font>
                <color theme="0"/>
              </font>
            </x14:dxf>
          </x14:cfRule>
          <xm:sqref>O81 C81:M81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OFFSET('https://husqvarnagroup.sharepoint.com/sites/Husqvarna-Team-project-sourcing/NPD Projects/Rider R400 Gen II/Supplier Selection/[RFQ Template.Version 16 (BV).xlsm]Sourcing Management page'!#REF!,0,0,'https://husqvarnagroup.sharepoint.com/sites/Husqvarna-Team-project-sourcing/NPD Projects/Rider R400 Gen II/Supplier Selection/[RFQ Template.Version 16 (BV).xlsm]Sourcing Management page'!#REF!,1)</xm:f>
          </x14:formula1>
          <xm:sqref>E159 E103 E110 E117 E124 E131 E138 E145 E152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P35"/>
  <sheetViews>
    <sheetView showGridLines="0" zoomScaleNormal="100" workbookViewId="0">
      <selection activeCell="J34" sqref="J34:K34"/>
    </sheetView>
  </sheetViews>
  <sheetFormatPr defaultColWidth="9.1796875" defaultRowHeight="12.5" x14ac:dyDescent="0.25"/>
  <cols>
    <col min="1" max="1" width="9.1796875" style="263"/>
    <col min="2" max="3" width="13.26953125" style="263" customWidth="1"/>
    <col min="4" max="5" width="10.1796875" style="263" customWidth="1"/>
    <col min="6" max="7" width="9.1796875" style="263" customWidth="1"/>
    <col min="8" max="9" width="9.54296875" style="263" customWidth="1"/>
    <col min="10" max="11" width="9.7265625" style="263" customWidth="1"/>
    <col min="12" max="12" width="12.54296875" style="263" customWidth="1"/>
    <col min="13" max="13" width="14.453125" style="263" customWidth="1"/>
    <col min="14" max="14" width="15.54296875" style="263" customWidth="1"/>
    <col min="15" max="15" width="9.1796875" style="263"/>
    <col min="16" max="16" width="24" style="263" customWidth="1"/>
    <col min="17" max="16384" width="9.1796875" style="263"/>
  </cols>
  <sheetData>
    <row r="1" spans="2:16" s="61" customFormat="1" x14ac:dyDescent="0.25">
      <c r="B1" s="60"/>
      <c r="C1" s="60"/>
      <c r="M1" s="62"/>
    </row>
    <row r="2" spans="2:16" s="61" customFormat="1" ht="73.5" customHeight="1" thickBot="1" x14ac:dyDescent="0.35">
      <c r="B2" s="63"/>
      <c r="C2" s="63"/>
      <c r="D2" s="64"/>
      <c r="E2" s="64"/>
      <c r="F2" s="64"/>
      <c r="G2" s="64"/>
      <c r="H2" s="64"/>
      <c r="I2" s="64"/>
      <c r="J2" s="64"/>
      <c r="K2" s="64"/>
      <c r="L2" s="63"/>
      <c r="M2" s="65"/>
      <c r="N2" s="64"/>
      <c r="O2" s="64"/>
      <c r="P2" s="66" t="s">
        <v>255</v>
      </c>
    </row>
    <row r="3" spans="2:16" ht="13" thickTop="1" x14ac:dyDescent="0.25"/>
    <row r="4" spans="2:16" ht="16" thickBot="1" x14ac:dyDescent="0.4">
      <c r="B4" s="78" t="s">
        <v>169</v>
      </c>
      <c r="C4" s="78"/>
      <c r="D4" s="78"/>
      <c r="E4" s="78"/>
      <c r="F4" s="78"/>
      <c r="G4" s="78"/>
      <c r="H4" s="78"/>
      <c r="I4" s="78"/>
      <c r="J4" s="78"/>
      <c r="K4" s="78"/>
      <c r="L4" s="78"/>
      <c r="M4" s="78"/>
      <c r="N4" s="78"/>
      <c r="O4" s="78"/>
      <c r="P4" s="78"/>
    </row>
    <row r="5" spans="2:16" ht="13" x14ac:dyDescent="0.3">
      <c r="B5" s="443" t="s">
        <v>171</v>
      </c>
      <c r="C5" s="443"/>
      <c r="D5" s="443" t="s">
        <v>172</v>
      </c>
      <c r="E5" s="443"/>
      <c r="F5" s="443" t="s">
        <v>173</v>
      </c>
      <c r="G5" s="443"/>
      <c r="H5" s="443" t="s">
        <v>174</v>
      </c>
      <c r="I5" s="443"/>
      <c r="J5" s="443" t="str">
        <f>IF(Quotation!L24="","Price/Unit",CONCATENATE("Price/Unit (",Quotation!L24,")"))</f>
        <v>Price/Unit</v>
      </c>
      <c r="K5" s="443"/>
      <c r="L5" s="264" t="s">
        <v>175</v>
      </c>
      <c r="M5" s="264" t="s">
        <v>256</v>
      </c>
      <c r="N5" s="444" t="str">
        <f>IF(Quotation!L24="","Subtotal",CONCATENATE("Subtotal (",Quotation!L24,")"))</f>
        <v>Subtotal</v>
      </c>
      <c r="O5" s="444"/>
      <c r="P5" s="264" t="str">
        <f>IF(Quotation!L24="","Total procured parts",CONCATENATE("Total procured parts (",Quotation!L24,")"))</f>
        <v>Total procured parts</v>
      </c>
    </row>
    <row r="6" spans="2:16" x14ac:dyDescent="0.25">
      <c r="B6" s="445">
        <f>Quotation!B34</f>
        <v>0</v>
      </c>
      <c r="C6" s="446"/>
      <c r="D6" s="445">
        <f>Quotation!D34</f>
        <v>0</v>
      </c>
      <c r="E6" s="446"/>
      <c r="F6" s="445">
        <f>Quotation!F34</f>
        <v>0</v>
      </c>
      <c r="G6" s="446"/>
      <c r="H6" s="447">
        <f>Quotation!H34</f>
        <v>0</v>
      </c>
      <c r="I6" s="448"/>
      <c r="J6" s="449">
        <f>Quotation!I34</f>
        <v>0</v>
      </c>
      <c r="K6" s="450"/>
      <c r="L6" s="265">
        <f>Quotation!K34</f>
        <v>0</v>
      </c>
      <c r="M6" s="266">
        <f>Quotation!L34</f>
        <v>0</v>
      </c>
      <c r="N6" s="447">
        <f>+J6*L6*(1+M6)</f>
        <v>0</v>
      </c>
      <c r="O6" s="448"/>
      <c r="P6" s="267">
        <f>SUM(N6:N35)</f>
        <v>0</v>
      </c>
    </row>
    <row r="7" spans="2:16" x14ac:dyDescent="0.25">
      <c r="B7" s="445">
        <f>Quotation!B35</f>
        <v>0</v>
      </c>
      <c r="C7" s="446"/>
      <c r="D7" s="445">
        <f>Quotation!D35</f>
        <v>0</v>
      </c>
      <c r="E7" s="446"/>
      <c r="F7" s="445">
        <f>Quotation!F35</f>
        <v>0</v>
      </c>
      <c r="G7" s="446"/>
      <c r="H7" s="447">
        <f>Quotation!H35</f>
        <v>0</v>
      </c>
      <c r="I7" s="448"/>
      <c r="J7" s="449">
        <f>Quotation!I35</f>
        <v>0</v>
      </c>
      <c r="K7" s="450"/>
      <c r="L7" s="265">
        <f>Quotation!K35</f>
        <v>0</v>
      </c>
      <c r="M7" s="266">
        <f>Quotation!L35</f>
        <v>0</v>
      </c>
      <c r="N7" s="447">
        <f>+J7*L7*(1+M7)</f>
        <v>0</v>
      </c>
      <c r="O7" s="448"/>
      <c r="P7" s="268"/>
    </row>
    <row r="8" spans="2:16" x14ac:dyDescent="0.25">
      <c r="B8" s="445">
        <f>Quotation!B36</f>
        <v>0</v>
      </c>
      <c r="C8" s="446"/>
      <c r="D8" s="445">
        <f>Quotation!D36</f>
        <v>0</v>
      </c>
      <c r="E8" s="446"/>
      <c r="F8" s="445">
        <f>Quotation!F36</f>
        <v>0</v>
      </c>
      <c r="G8" s="446"/>
      <c r="H8" s="447">
        <f>Quotation!H36</f>
        <v>0</v>
      </c>
      <c r="I8" s="448"/>
      <c r="J8" s="449">
        <f>Quotation!I36</f>
        <v>0</v>
      </c>
      <c r="K8" s="450"/>
      <c r="L8" s="265">
        <f>Quotation!K36</f>
        <v>0</v>
      </c>
      <c r="M8" s="266">
        <f>Quotation!L36</f>
        <v>0</v>
      </c>
      <c r="N8" s="447">
        <f>+J8*L8*(1+M8)</f>
        <v>0</v>
      </c>
      <c r="O8" s="448"/>
      <c r="P8" s="268"/>
    </row>
    <row r="9" spans="2:16" x14ac:dyDescent="0.25">
      <c r="B9" s="451"/>
      <c r="C9" s="452"/>
      <c r="D9" s="451"/>
      <c r="E9" s="452"/>
      <c r="F9" s="451"/>
      <c r="G9" s="452"/>
      <c r="H9" s="451"/>
      <c r="I9" s="452"/>
      <c r="J9" s="453"/>
      <c r="K9" s="454"/>
      <c r="L9" s="269"/>
      <c r="M9" s="270"/>
      <c r="N9" s="447" t="str">
        <f t="shared" ref="N9:N35" si="0">IF(OR(J9="",L9="",M9=""),"",+J9*L9*(1+M9))</f>
        <v/>
      </c>
      <c r="O9" s="448"/>
      <c r="P9" s="268"/>
    </row>
    <row r="10" spans="2:16" x14ac:dyDescent="0.25">
      <c r="B10" s="451"/>
      <c r="C10" s="452"/>
      <c r="D10" s="451"/>
      <c r="E10" s="452"/>
      <c r="F10" s="451"/>
      <c r="G10" s="452"/>
      <c r="H10" s="451"/>
      <c r="I10" s="452"/>
      <c r="J10" s="455"/>
      <c r="K10" s="455"/>
      <c r="L10" s="271"/>
      <c r="M10" s="270"/>
      <c r="N10" s="447" t="str">
        <f t="shared" si="0"/>
        <v/>
      </c>
      <c r="O10" s="448"/>
      <c r="P10" s="268"/>
    </row>
    <row r="11" spans="2:16" x14ac:dyDescent="0.25">
      <c r="B11" s="451"/>
      <c r="C11" s="452"/>
      <c r="D11" s="451"/>
      <c r="E11" s="452"/>
      <c r="F11" s="451"/>
      <c r="G11" s="452"/>
      <c r="H11" s="451"/>
      <c r="I11" s="452"/>
      <c r="J11" s="455"/>
      <c r="K11" s="455"/>
      <c r="L11" s="271"/>
      <c r="M11" s="270"/>
      <c r="N11" s="447" t="str">
        <f t="shared" si="0"/>
        <v/>
      </c>
      <c r="O11" s="448"/>
      <c r="P11" s="268"/>
    </row>
    <row r="12" spans="2:16" x14ac:dyDescent="0.25">
      <c r="B12" s="451"/>
      <c r="C12" s="452"/>
      <c r="D12" s="451"/>
      <c r="E12" s="452"/>
      <c r="F12" s="451"/>
      <c r="G12" s="452"/>
      <c r="H12" s="451"/>
      <c r="I12" s="452"/>
      <c r="J12" s="455"/>
      <c r="K12" s="455"/>
      <c r="L12" s="271"/>
      <c r="M12" s="270"/>
      <c r="N12" s="447" t="str">
        <f t="shared" si="0"/>
        <v/>
      </c>
      <c r="O12" s="448"/>
      <c r="P12" s="268"/>
    </row>
    <row r="13" spans="2:16" x14ac:dyDescent="0.25">
      <c r="B13" s="451"/>
      <c r="C13" s="452"/>
      <c r="D13" s="451"/>
      <c r="E13" s="452"/>
      <c r="F13" s="451"/>
      <c r="G13" s="452"/>
      <c r="H13" s="451"/>
      <c r="I13" s="456"/>
      <c r="J13" s="455"/>
      <c r="K13" s="455"/>
      <c r="L13" s="271"/>
      <c r="M13" s="270"/>
      <c r="N13" s="447" t="str">
        <f t="shared" si="0"/>
        <v/>
      </c>
      <c r="O13" s="448"/>
      <c r="P13" s="268"/>
    </row>
    <row r="14" spans="2:16" x14ac:dyDescent="0.25">
      <c r="B14" s="451"/>
      <c r="C14" s="452"/>
      <c r="D14" s="451"/>
      <c r="E14" s="452"/>
      <c r="F14" s="451"/>
      <c r="G14" s="452"/>
      <c r="H14" s="451"/>
      <c r="I14" s="456"/>
      <c r="J14" s="457"/>
      <c r="K14" s="457"/>
      <c r="L14" s="271"/>
      <c r="M14" s="270"/>
      <c r="N14" s="447" t="str">
        <f t="shared" si="0"/>
        <v/>
      </c>
      <c r="O14" s="448"/>
      <c r="P14" s="268"/>
    </row>
    <row r="15" spans="2:16" x14ac:dyDescent="0.25">
      <c r="B15" s="451"/>
      <c r="C15" s="452"/>
      <c r="D15" s="451"/>
      <c r="E15" s="452"/>
      <c r="F15" s="451"/>
      <c r="G15" s="452"/>
      <c r="H15" s="451"/>
      <c r="I15" s="456"/>
      <c r="J15" s="457"/>
      <c r="K15" s="457"/>
      <c r="L15" s="271"/>
      <c r="M15" s="270"/>
      <c r="N15" s="447" t="str">
        <f t="shared" si="0"/>
        <v/>
      </c>
      <c r="O15" s="448"/>
      <c r="P15" s="268"/>
    </row>
    <row r="16" spans="2:16" x14ac:dyDescent="0.25">
      <c r="B16" s="451"/>
      <c r="C16" s="452"/>
      <c r="D16" s="451"/>
      <c r="E16" s="452"/>
      <c r="F16" s="451"/>
      <c r="G16" s="452"/>
      <c r="H16" s="451"/>
      <c r="I16" s="456"/>
      <c r="J16" s="457"/>
      <c r="K16" s="457"/>
      <c r="L16" s="271"/>
      <c r="M16" s="270"/>
      <c r="N16" s="447" t="str">
        <f t="shared" si="0"/>
        <v/>
      </c>
      <c r="O16" s="448"/>
      <c r="P16" s="268"/>
    </row>
    <row r="17" spans="2:16" x14ac:dyDescent="0.25">
      <c r="B17" s="451"/>
      <c r="C17" s="452"/>
      <c r="D17" s="451"/>
      <c r="E17" s="452"/>
      <c r="F17" s="451"/>
      <c r="G17" s="452"/>
      <c r="H17" s="451"/>
      <c r="I17" s="456"/>
      <c r="J17" s="457"/>
      <c r="K17" s="457"/>
      <c r="L17" s="271"/>
      <c r="M17" s="270"/>
      <c r="N17" s="447" t="str">
        <f t="shared" si="0"/>
        <v/>
      </c>
      <c r="O17" s="448"/>
      <c r="P17" s="268"/>
    </row>
    <row r="18" spans="2:16" x14ac:dyDescent="0.25">
      <c r="B18" s="451"/>
      <c r="C18" s="452"/>
      <c r="D18" s="451"/>
      <c r="E18" s="452"/>
      <c r="F18" s="451"/>
      <c r="G18" s="452"/>
      <c r="H18" s="451"/>
      <c r="I18" s="456"/>
      <c r="J18" s="457"/>
      <c r="K18" s="457"/>
      <c r="L18" s="271"/>
      <c r="M18" s="270"/>
      <c r="N18" s="447" t="str">
        <f t="shared" si="0"/>
        <v/>
      </c>
      <c r="O18" s="448"/>
      <c r="P18" s="268"/>
    </row>
    <row r="19" spans="2:16" x14ac:dyDescent="0.25">
      <c r="B19" s="451"/>
      <c r="C19" s="452"/>
      <c r="D19" s="451"/>
      <c r="E19" s="452"/>
      <c r="F19" s="451"/>
      <c r="G19" s="452"/>
      <c r="H19" s="451"/>
      <c r="I19" s="456"/>
      <c r="J19" s="457"/>
      <c r="K19" s="457"/>
      <c r="L19" s="271"/>
      <c r="M19" s="270"/>
      <c r="N19" s="447" t="str">
        <f t="shared" si="0"/>
        <v/>
      </c>
      <c r="O19" s="448"/>
      <c r="P19" s="268"/>
    </row>
    <row r="20" spans="2:16" x14ac:dyDescent="0.25">
      <c r="B20" s="451"/>
      <c r="C20" s="452"/>
      <c r="D20" s="451"/>
      <c r="E20" s="452"/>
      <c r="F20" s="451"/>
      <c r="G20" s="452"/>
      <c r="H20" s="451"/>
      <c r="I20" s="456"/>
      <c r="J20" s="457"/>
      <c r="K20" s="457"/>
      <c r="L20" s="271"/>
      <c r="M20" s="270"/>
      <c r="N20" s="447" t="str">
        <f t="shared" si="0"/>
        <v/>
      </c>
      <c r="O20" s="448"/>
      <c r="P20" s="268"/>
    </row>
    <row r="21" spans="2:16" x14ac:dyDescent="0.25">
      <c r="B21" s="451"/>
      <c r="C21" s="452"/>
      <c r="D21" s="451"/>
      <c r="E21" s="452"/>
      <c r="F21" s="451"/>
      <c r="G21" s="452"/>
      <c r="H21" s="451"/>
      <c r="I21" s="456"/>
      <c r="J21" s="457"/>
      <c r="K21" s="457"/>
      <c r="L21" s="271"/>
      <c r="M21" s="270"/>
      <c r="N21" s="447" t="str">
        <f t="shared" si="0"/>
        <v/>
      </c>
      <c r="O21" s="448"/>
      <c r="P21" s="268"/>
    </row>
    <row r="22" spans="2:16" x14ac:dyDescent="0.25">
      <c r="B22" s="451"/>
      <c r="C22" s="452"/>
      <c r="D22" s="451"/>
      <c r="E22" s="452"/>
      <c r="F22" s="451"/>
      <c r="G22" s="452"/>
      <c r="H22" s="451"/>
      <c r="I22" s="456"/>
      <c r="J22" s="457"/>
      <c r="K22" s="457"/>
      <c r="L22" s="271"/>
      <c r="M22" s="270"/>
      <c r="N22" s="447" t="str">
        <f t="shared" si="0"/>
        <v/>
      </c>
      <c r="O22" s="448"/>
      <c r="P22" s="268"/>
    </row>
    <row r="23" spans="2:16" x14ac:dyDescent="0.25">
      <c r="B23" s="451"/>
      <c r="C23" s="452"/>
      <c r="D23" s="451"/>
      <c r="E23" s="452"/>
      <c r="F23" s="451"/>
      <c r="G23" s="452"/>
      <c r="H23" s="451"/>
      <c r="I23" s="456"/>
      <c r="J23" s="457"/>
      <c r="K23" s="457"/>
      <c r="L23" s="271"/>
      <c r="M23" s="270"/>
      <c r="N23" s="447" t="str">
        <f t="shared" si="0"/>
        <v/>
      </c>
      <c r="O23" s="448"/>
      <c r="P23" s="268"/>
    </row>
    <row r="24" spans="2:16" x14ac:dyDescent="0.25">
      <c r="B24" s="451"/>
      <c r="C24" s="452"/>
      <c r="D24" s="451"/>
      <c r="E24" s="452"/>
      <c r="F24" s="451"/>
      <c r="G24" s="452"/>
      <c r="H24" s="451"/>
      <c r="I24" s="456"/>
      <c r="J24" s="457"/>
      <c r="K24" s="457"/>
      <c r="L24" s="271"/>
      <c r="M24" s="270"/>
      <c r="N24" s="447" t="str">
        <f t="shared" si="0"/>
        <v/>
      </c>
      <c r="O24" s="448"/>
      <c r="P24" s="268"/>
    </row>
    <row r="25" spans="2:16" x14ac:dyDescent="0.25">
      <c r="B25" s="451"/>
      <c r="C25" s="452"/>
      <c r="D25" s="451"/>
      <c r="E25" s="452"/>
      <c r="F25" s="451"/>
      <c r="G25" s="452"/>
      <c r="H25" s="451"/>
      <c r="I25" s="456"/>
      <c r="J25" s="457"/>
      <c r="K25" s="457"/>
      <c r="L25" s="271"/>
      <c r="M25" s="270"/>
      <c r="N25" s="447" t="str">
        <f t="shared" si="0"/>
        <v/>
      </c>
      <c r="O25" s="448"/>
      <c r="P25" s="268"/>
    </row>
    <row r="26" spans="2:16" x14ac:dyDescent="0.25">
      <c r="B26" s="451"/>
      <c r="C26" s="452"/>
      <c r="D26" s="451"/>
      <c r="E26" s="452"/>
      <c r="F26" s="451"/>
      <c r="G26" s="452"/>
      <c r="H26" s="451"/>
      <c r="I26" s="456"/>
      <c r="J26" s="457"/>
      <c r="K26" s="457"/>
      <c r="L26" s="271"/>
      <c r="M26" s="270"/>
      <c r="N26" s="447" t="str">
        <f t="shared" si="0"/>
        <v/>
      </c>
      <c r="O26" s="448"/>
      <c r="P26" s="268"/>
    </row>
    <row r="27" spans="2:16" x14ac:dyDescent="0.25">
      <c r="B27" s="451"/>
      <c r="C27" s="452"/>
      <c r="D27" s="451"/>
      <c r="E27" s="452"/>
      <c r="F27" s="451"/>
      <c r="G27" s="452"/>
      <c r="H27" s="451"/>
      <c r="I27" s="456"/>
      <c r="J27" s="457"/>
      <c r="K27" s="457"/>
      <c r="L27" s="271"/>
      <c r="M27" s="270"/>
      <c r="N27" s="447" t="str">
        <f t="shared" si="0"/>
        <v/>
      </c>
      <c r="O27" s="448"/>
      <c r="P27" s="268"/>
    </row>
    <row r="28" spans="2:16" x14ac:dyDescent="0.25">
      <c r="B28" s="451"/>
      <c r="C28" s="452"/>
      <c r="D28" s="451"/>
      <c r="E28" s="452"/>
      <c r="F28" s="451"/>
      <c r="G28" s="452"/>
      <c r="H28" s="451"/>
      <c r="I28" s="456"/>
      <c r="J28" s="457"/>
      <c r="K28" s="457"/>
      <c r="L28" s="271"/>
      <c r="M28" s="270"/>
      <c r="N28" s="447" t="str">
        <f t="shared" si="0"/>
        <v/>
      </c>
      <c r="O28" s="448"/>
      <c r="P28" s="268"/>
    </row>
    <row r="29" spans="2:16" x14ac:dyDescent="0.25">
      <c r="B29" s="451"/>
      <c r="C29" s="452"/>
      <c r="D29" s="451"/>
      <c r="E29" s="452"/>
      <c r="F29" s="451"/>
      <c r="G29" s="452"/>
      <c r="H29" s="451"/>
      <c r="I29" s="456"/>
      <c r="J29" s="457"/>
      <c r="K29" s="457"/>
      <c r="L29" s="271"/>
      <c r="M29" s="270"/>
      <c r="N29" s="447" t="str">
        <f t="shared" si="0"/>
        <v/>
      </c>
      <c r="O29" s="448"/>
      <c r="P29" s="268"/>
    </row>
    <row r="30" spans="2:16" x14ac:dyDescent="0.25">
      <c r="B30" s="451"/>
      <c r="C30" s="452"/>
      <c r="D30" s="451"/>
      <c r="E30" s="452"/>
      <c r="F30" s="451"/>
      <c r="G30" s="452"/>
      <c r="H30" s="451"/>
      <c r="I30" s="456"/>
      <c r="J30" s="457"/>
      <c r="K30" s="457"/>
      <c r="L30" s="271"/>
      <c r="M30" s="270"/>
      <c r="N30" s="447" t="str">
        <f t="shared" si="0"/>
        <v/>
      </c>
      <c r="O30" s="448"/>
      <c r="P30" s="268"/>
    </row>
    <row r="31" spans="2:16" x14ac:dyDescent="0.25">
      <c r="B31" s="451"/>
      <c r="C31" s="452"/>
      <c r="D31" s="451"/>
      <c r="E31" s="452"/>
      <c r="F31" s="451"/>
      <c r="G31" s="452"/>
      <c r="H31" s="451"/>
      <c r="I31" s="456"/>
      <c r="J31" s="457"/>
      <c r="K31" s="457"/>
      <c r="L31" s="271"/>
      <c r="M31" s="270"/>
      <c r="N31" s="447" t="str">
        <f t="shared" si="0"/>
        <v/>
      </c>
      <c r="O31" s="448"/>
      <c r="P31" s="268"/>
    </row>
    <row r="32" spans="2:16" x14ac:dyDescent="0.25">
      <c r="B32" s="451"/>
      <c r="C32" s="452"/>
      <c r="D32" s="451"/>
      <c r="E32" s="452"/>
      <c r="F32" s="451"/>
      <c r="G32" s="452"/>
      <c r="H32" s="451"/>
      <c r="I32" s="456"/>
      <c r="J32" s="457"/>
      <c r="K32" s="457"/>
      <c r="L32" s="271"/>
      <c r="M32" s="270"/>
      <c r="N32" s="447" t="str">
        <f t="shared" si="0"/>
        <v/>
      </c>
      <c r="O32" s="448"/>
      <c r="P32" s="268"/>
    </row>
    <row r="33" spans="2:16" x14ac:dyDescent="0.25">
      <c r="B33" s="451"/>
      <c r="C33" s="452"/>
      <c r="D33" s="451"/>
      <c r="E33" s="452"/>
      <c r="F33" s="451"/>
      <c r="G33" s="452"/>
      <c r="H33" s="451"/>
      <c r="I33" s="456"/>
      <c r="J33" s="457"/>
      <c r="K33" s="457"/>
      <c r="L33" s="271"/>
      <c r="M33" s="270"/>
      <c r="N33" s="447" t="str">
        <f t="shared" si="0"/>
        <v/>
      </c>
      <c r="O33" s="448"/>
      <c r="P33" s="268"/>
    </row>
    <row r="34" spans="2:16" x14ac:dyDescent="0.25">
      <c r="B34" s="451"/>
      <c r="C34" s="452"/>
      <c r="D34" s="451"/>
      <c r="E34" s="452"/>
      <c r="F34" s="451"/>
      <c r="G34" s="452"/>
      <c r="H34" s="451"/>
      <c r="I34" s="456"/>
      <c r="J34" s="457"/>
      <c r="K34" s="457"/>
      <c r="L34" s="271"/>
      <c r="M34" s="270"/>
      <c r="N34" s="447" t="str">
        <f t="shared" si="0"/>
        <v/>
      </c>
      <c r="O34" s="448"/>
      <c r="P34" s="268"/>
    </row>
    <row r="35" spans="2:16" x14ac:dyDescent="0.25">
      <c r="B35" s="451"/>
      <c r="C35" s="452"/>
      <c r="D35" s="451"/>
      <c r="E35" s="452"/>
      <c r="F35" s="451"/>
      <c r="G35" s="452"/>
      <c r="H35" s="451"/>
      <c r="I35" s="456"/>
      <c r="J35" s="457"/>
      <c r="K35" s="457"/>
      <c r="L35" s="271"/>
      <c r="M35" s="270"/>
      <c r="N35" s="447" t="str">
        <f t="shared" si="0"/>
        <v/>
      </c>
      <c r="O35" s="448"/>
      <c r="P35" s="268"/>
    </row>
  </sheetData>
  <sheetProtection formatColumns="0" formatRows="0"/>
  <mergeCells count="186">
    <mergeCell ref="B35:C35"/>
    <mergeCell ref="D35:E35"/>
    <mergeCell ref="F35:G35"/>
    <mergeCell ref="H35:I35"/>
    <mergeCell ref="J35:K35"/>
    <mergeCell ref="N35:O35"/>
    <mergeCell ref="B34:C34"/>
    <mergeCell ref="D34:E34"/>
    <mergeCell ref="F34:G34"/>
    <mergeCell ref="H34:I34"/>
    <mergeCell ref="J34:K34"/>
    <mergeCell ref="N34:O34"/>
    <mergeCell ref="B33:C33"/>
    <mergeCell ref="D33:E33"/>
    <mergeCell ref="F33:G33"/>
    <mergeCell ref="H33:I33"/>
    <mergeCell ref="J33:K33"/>
    <mergeCell ref="N33:O33"/>
    <mergeCell ref="B32:C32"/>
    <mergeCell ref="D32:E32"/>
    <mergeCell ref="F32:G32"/>
    <mergeCell ref="H32:I32"/>
    <mergeCell ref="J32:K32"/>
    <mergeCell ref="N32:O32"/>
    <mergeCell ref="B31:C31"/>
    <mergeCell ref="D31:E31"/>
    <mergeCell ref="F31:G31"/>
    <mergeCell ref="H31:I31"/>
    <mergeCell ref="J31:K31"/>
    <mergeCell ref="N31:O31"/>
    <mergeCell ref="B30:C30"/>
    <mergeCell ref="D30:E30"/>
    <mergeCell ref="F30:G30"/>
    <mergeCell ref="H30:I30"/>
    <mergeCell ref="J30:K30"/>
    <mergeCell ref="N30:O30"/>
    <mergeCell ref="B29:C29"/>
    <mergeCell ref="D29:E29"/>
    <mergeCell ref="F29:G29"/>
    <mergeCell ref="H29:I29"/>
    <mergeCell ref="J29:K29"/>
    <mergeCell ref="N29:O29"/>
    <mergeCell ref="B28:C28"/>
    <mergeCell ref="D28:E28"/>
    <mergeCell ref="F28:G28"/>
    <mergeCell ref="H28:I28"/>
    <mergeCell ref="J28:K28"/>
    <mergeCell ref="N28:O28"/>
    <mergeCell ref="B27:C27"/>
    <mergeCell ref="D27:E27"/>
    <mergeCell ref="F27:G27"/>
    <mergeCell ref="H27:I27"/>
    <mergeCell ref="J27:K27"/>
    <mergeCell ref="N27:O27"/>
    <mergeCell ref="B26:C26"/>
    <mergeCell ref="D26:E26"/>
    <mergeCell ref="F26:G26"/>
    <mergeCell ref="H26:I26"/>
    <mergeCell ref="J26:K26"/>
    <mergeCell ref="N26:O26"/>
    <mergeCell ref="B25:C25"/>
    <mergeCell ref="D25:E25"/>
    <mergeCell ref="F25:G25"/>
    <mergeCell ref="H25:I25"/>
    <mergeCell ref="J25:K25"/>
    <mergeCell ref="N25:O25"/>
    <mergeCell ref="B24:C24"/>
    <mergeCell ref="D24:E24"/>
    <mergeCell ref="F24:G24"/>
    <mergeCell ref="H24:I24"/>
    <mergeCell ref="J24:K24"/>
    <mergeCell ref="N24:O24"/>
    <mergeCell ref="B23:C23"/>
    <mergeCell ref="D23:E23"/>
    <mergeCell ref="F23:G23"/>
    <mergeCell ref="H23:I23"/>
    <mergeCell ref="J23:K23"/>
    <mergeCell ref="N23:O23"/>
    <mergeCell ref="B22:C22"/>
    <mergeCell ref="D22:E22"/>
    <mergeCell ref="F22:G22"/>
    <mergeCell ref="H22:I22"/>
    <mergeCell ref="J22:K22"/>
    <mergeCell ref="N22:O22"/>
    <mergeCell ref="B21:C21"/>
    <mergeCell ref="D21:E21"/>
    <mergeCell ref="F21:G21"/>
    <mergeCell ref="H21:I21"/>
    <mergeCell ref="J21:K21"/>
    <mergeCell ref="N21:O21"/>
    <mergeCell ref="B20:C20"/>
    <mergeCell ref="D20:E20"/>
    <mergeCell ref="F20:G20"/>
    <mergeCell ref="H20:I20"/>
    <mergeCell ref="J20:K20"/>
    <mergeCell ref="N20:O20"/>
    <mergeCell ref="B19:C19"/>
    <mergeCell ref="D19:E19"/>
    <mergeCell ref="F19:G19"/>
    <mergeCell ref="H19:I19"/>
    <mergeCell ref="J19:K19"/>
    <mergeCell ref="N19:O19"/>
    <mergeCell ref="B18:C18"/>
    <mergeCell ref="D18:E18"/>
    <mergeCell ref="F18:G18"/>
    <mergeCell ref="H18:I18"/>
    <mergeCell ref="J18:K18"/>
    <mergeCell ref="N18:O18"/>
    <mergeCell ref="B17:C17"/>
    <mergeCell ref="D17:E17"/>
    <mergeCell ref="F17:G17"/>
    <mergeCell ref="H17:I17"/>
    <mergeCell ref="J17:K17"/>
    <mergeCell ref="N17:O17"/>
    <mergeCell ref="B16:C16"/>
    <mergeCell ref="D16:E16"/>
    <mergeCell ref="F16:G16"/>
    <mergeCell ref="H16:I16"/>
    <mergeCell ref="J16:K16"/>
    <mergeCell ref="N16:O16"/>
    <mergeCell ref="B15:C15"/>
    <mergeCell ref="D15:E15"/>
    <mergeCell ref="F15:G15"/>
    <mergeCell ref="H15:I15"/>
    <mergeCell ref="J15:K15"/>
    <mergeCell ref="N15:O15"/>
    <mergeCell ref="B14:C14"/>
    <mergeCell ref="D14:E14"/>
    <mergeCell ref="F14:G14"/>
    <mergeCell ref="H14:I14"/>
    <mergeCell ref="J14:K14"/>
    <mergeCell ref="N14:O14"/>
    <mergeCell ref="B13:C13"/>
    <mergeCell ref="D13:E13"/>
    <mergeCell ref="F13:G13"/>
    <mergeCell ref="H13:I13"/>
    <mergeCell ref="J13:K13"/>
    <mergeCell ref="N13:O13"/>
    <mergeCell ref="B12:C12"/>
    <mergeCell ref="D12:E12"/>
    <mergeCell ref="F12:G12"/>
    <mergeCell ref="H12:I12"/>
    <mergeCell ref="J12:K12"/>
    <mergeCell ref="N12:O12"/>
    <mergeCell ref="B11:C11"/>
    <mergeCell ref="D11:E11"/>
    <mergeCell ref="F11:G11"/>
    <mergeCell ref="H11:I11"/>
    <mergeCell ref="J11:K11"/>
    <mergeCell ref="N11:O11"/>
    <mergeCell ref="B10:C10"/>
    <mergeCell ref="D10:E10"/>
    <mergeCell ref="F10:G10"/>
    <mergeCell ref="H10:I10"/>
    <mergeCell ref="J10:K10"/>
    <mergeCell ref="N10:O10"/>
    <mergeCell ref="B9:C9"/>
    <mergeCell ref="D9:E9"/>
    <mergeCell ref="F9:G9"/>
    <mergeCell ref="H9:I9"/>
    <mergeCell ref="J9:K9"/>
    <mergeCell ref="N9:O9"/>
    <mergeCell ref="B8:C8"/>
    <mergeCell ref="D8:E8"/>
    <mergeCell ref="F8:G8"/>
    <mergeCell ref="H8:I8"/>
    <mergeCell ref="J8:K8"/>
    <mergeCell ref="N8:O8"/>
    <mergeCell ref="B5:C5"/>
    <mergeCell ref="D5:E5"/>
    <mergeCell ref="F5:G5"/>
    <mergeCell ref="H5:I5"/>
    <mergeCell ref="J5:K5"/>
    <mergeCell ref="N5:O5"/>
    <mergeCell ref="B7:C7"/>
    <mergeCell ref="D7:E7"/>
    <mergeCell ref="F7:G7"/>
    <mergeCell ref="H7:I7"/>
    <mergeCell ref="J7:K7"/>
    <mergeCell ref="N7:O7"/>
    <mergeCell ref="B6:C6"/>
    <mergeCell ref="D6:E6"/>
    <mergeCell ref="F6:G6"/>
    <mergeCell ref="H6:I6"/>
    <mergeCell ref="J6:K6"/>
    <mergeCell ref="N6:O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Q35"/>
  <sheetViews>
    <sheetView showGridLines="0" zoomScaleNormal="100" workbookViewId="0">
      <selection activeCell="I2" sqref="I2"/>
    </sheetView>
  </sheetViews>
  <sheetFormatPr defaultColWidth="9.1796875" defaultRowHeight="12.5" x14ac:dyDescent="0.25"/>
  <cols>
    <col min="1" max="1" width="9.1796875" style="263"/>
    <col min="2" max="3" width="13.26953125" style="263" customWidth="1"/>
    <col min="4" max="5" width="10.1796875" style="263" customWidth="1"/>
    <col min="6" max="7" width="9.1796875" style="263" customWidth="1"/>
    <col min="8" max="9" width="9.54296875" style="263" customWidth="1"/>
    <col min="10" max="11" width="9.7265625" style="263" customWidth="1"/>
    <col min="12" max="12" width="16.81640625" style="263" customWidth="1"/>
    <col min="13" max="13" width="18.453125" style="263" customWidth="1"/>
    <col min="14" max="14" width="14.453125" style="263" customWidth="1"/>
    <col min="15" max="15" width="15.54296875" style="263" customWidth="1"/>
    <col min="16" max="16" width="9.1796875" style="263"/>
    <col min="17" max="17" width="24" style="263" customWidth="1"/>
    <col min="18" max="16384" width="9.1796875" style="263"/>
  </cols>
  <sheetData>
    <row r="1" spans="1:17" s="61" customFormat="1" x14ac:dyDescent="0.25">
      <c r="A1" s="272"/>
      <c r="B1" s="60"/>
      <c r="C1" s="60"/>
      <c r="N1" s="62"/>
    </row>
    <row r="2" spans="1:17" s="61" customFormat="1" ht="73.5" customHeight="1" thickBot="1" x14ac:dyDescent="0.35">
      <c r="B2" s="63"/>
      <c r="C2" s="63"/>
      <c r="D2" s="64"/>
      <c r="E2" s="64"/>
      <c r="F2" s="64"/>
      <c r="G2" s="64"/>
      <c r="H2" s="64"/>
      <c r="I2" s="64"/>
      <c r="J2" s="64"/>
      <c r="K2" s="64"/>
      <c r="L2" s="64"/>
      <c r="M2" s="63"/>
      <c r="N2" s="65"/>
      <c r="O2" s="64"/>
      <c r="P2" s="64"/>
      <c r="Q2" s="66" t="s">
        <v>257</v>
      </c>
    </row>
    <row r="3" spans="1:17" ht="13" thickTop="1" x14ac:dyDescent="0.25"/>
    <row r="4" spans="1:17" ht="16" thickBot="1" x14ac:dyDescent="0.4">
      <c r="B4" s="78" t="s">
        <v>178</v>
      </c>
      <c r="C4" s="78"/>
      <c r="D4" s="78"/>
      <c r="E4" s="78"/>
      <c r="F4" s="78"/>
      <c r="G4" s="78"/>
      <c r="H4" s="78"/>
      <c r="I4" s="78"/>
      <c r="J4" s="78"/>
      <c r="K4" s="78"/>
      <c r="L4" s="78"/>
      <c r="M4" s="78"/>
      <c r="N4" s="78"/>
      <c r="O4" s="78"/>
      <c r="P4" s="78"/>
      <c r="Q4" s="78"/>
    </row>
    <row r="5" spans="1:17" ht="13" x14ac:dyDescent="0.3">
      <c r="B5" s="443" t="s">
        <v>171</v>
      </c>
      <c r="C5" s="443"/>
      <c r="D5" s="443" t="s">
        <v>172</v>
      </c>
      <c r="E5" s="443"/>
      <c r="F5" s="443" t="s">
        <v>173</v>
      </c>
      <c r="G5" s="443"/>
      <c r="H5" s="443" t="s">
        <v>174</v>
      </c>
      <c r="I5" s="443"/>
      <c r="J5" s="443" t="str">
        <f>IF(Quotation!L24="","Price/Unit",CONCATENATE("Price/Unit (",Quotation!L24,")"))</f>
        <v>Price/Unit</v>
      </c>
      <c r="K5" s="443"/>
      <c r="L5" s="264" t="s">
        <v>181</v>
      </c>
      <c r="M5" s="264" t="s">
        <v>182</v>
      </c>
      <c r="N5" s="264" t="s">
        <v>256</v>
      </c>
      <c r="O5" s="444" t="str">
        <f>IF(Quotation!L24="","Subtotal",CONCATENATE("Subtotal (",Quotation!L24,")"))</f>
        <v>Subtotal</v>
      </c>
      <c r="P5" s="444"/>
      <c r="Q5" s="264" t="str">
        <f>IF(Quotation!L24="","Total raw materials ",CONCATENATE("Total raw materials (",Quotation!L24,")"))</f>
        <v xml:space="preserve">Total raw materials </v>
      </c>
    </row>
    <row r="6" spans="1:17" x14ac:dyDescent="0.25">
      <c r="B6" s="458">
        <f>Quotation!B40</f>
        <v>0</v>
      </c>
      <c r="C6" s="459"/>
      <c r="D6" s="458">
        <f>Quotation!D40</f>
        <v>0</v>
      </c>
      <c r="E6" s="459"/>
      <c r="F6" s="458">
        <f>Quotation!F40</f>
        <v>0</v>
      </c>
      <c r="G6" s="459"/>
      <c r="H6" s="447">
        <f>Quotation!H40</f>
        <v>0</v>
      </c>
      <c r="I6" s="448"/>
      <c r="J6" s="449">
        <f>Quotation!I40</f>
        <v>0</v>
      </c>
      <c r="K6" s="450"/>
      <c r="L6" s="273">
        <f>Quotation!J40</f>
        <v>0</v>
      </c>
      <c r="M6" s="265">
        <f>Quotation!K40</f>
        <v>0</v>
      </c>
      <c r="N6" s="266">
        <f>Quotation!L40</f>
        <v>0</v>
      </c>
      <c r="O6" s="447">
        <f>+J6*L6*(1+N6)</f>
        <v>0</v>
      </c>
      <c r="P6" s="448"/>
      <c r="Q6" s="267">
        <f>SUM(O6:O35)</f>
        <v>0</v>
      </c>
    </row>
    <row r="7" spans="1:17" x14ac:dyDescent="0.25">
      <c r="B7" s="458">
        <f>Quotation!B41</f>
        <v>0</v>
      </c>
      <c r="C7" s="459"/>
      <c r="D7" s="458">
        <f>Quotation!D41</f>
        <v>0</v>
      </c>
      <c r="E7" s="459"/>
      <c r="F7" s="458">
        <f>Quotation!F41</f>
        <v>0</v>
      </c>
      <c r="G7" s="459"/>
      <c r="H7" s="447">
        <f>Quotation!H41</f>
        <v>0</v>
      </c>
      <c r="I7" s="448"/>
      <c r="J7" s="449">
        <f>Quotation!I41</f>
        <v>0</v>
      </c>
      <c r="K7" s="450"/>
      <c r="L7" s="273">
        <f>Quotation!J41</f>
        <v>0</v>
      </c>
      <c r="M7" s="265">
        <f>Quotation!K41</f>
        <v>0</v>
      </c>
      <c r="N7" s="266">
        <f>Quotation!L41</f>
        <v>0</v>
      </c>
      <c r="O7" s="447">
        <f>+J7*L7*(1+N7)</f>
        <v>0</v>
      </c>
      <c r="P7" s="448"/>
      <c r="Q7" s="268"/>
    </row>
    <row r="8" spans="1:17" x14ac:dyDescent="0.25">
      <c r="B8" s="458">
        <f>Quotation!B42</f>
        <v>0</v>
      </c>
      <c r="C8" s="459"/>
      <c r="D8" s="458">
        <f>Quotation!D42</f>
        <v>0</v>
      </c>
      <c r="E8" s="459"/>
      <c r="F8" s="458">
        <f>Quotation!F42</f>
        <v>0</v>
      </c>
      <c r="G8" s="459"/>
      <c r="H8" s="447">
        <f>Quotation!H42</f>
        <v>0</v>
      </c>
      <c r="I8" s="448"/>
      <c r="J8" s="449">
        <f>Quotation!I42</f>
        <v>0</v>
      </c>
      <c r="K8" s="450"/>
      <c r="L8" s="273">
        <f>Quotation!J42</f>
        <v>0</v>
      </c>
      <c r="M8" s="265">
        <f>Quotation!K42</f>
        <v>0</v>
      </c>
      <c r="N8" s="266">
        <f>Quotation!L42</f>
        <v>0</v>
      </c>
      <c r="O8" s="447">
        <f>+J8*L8*(1+N8)</f>
        <v>0</v>
      </c>
      <c r="P8" s="448"/>
      <c r="Q8" s="268"/>
    </row>
    <row r="9" spans="1:17" x14ac:dyDescent="0.25">
      <c r="B9" s="451"/>
      <c r="C9" s="452"/>
      <c r="D9" s="451"/>
      <c r="E9" s="452"/>
      <c r="F9" s="451"/>
      <c r="G9" s="452"/>
      <c r="H9" s="451"/>
      <c r="I9" s="452"/>
      <c r="J9" s="453"/>
      <c r="K9" s="454"/>
      <c r="L9" s="274"/>
      <c r="M9" s="275"/>
      <c r="N9" s="270"/>
      <c r="O9" s="447" t="str">
        <f t="shared" ref="O9:O35" si="0">IF(OR(J9="",L9="",N9=""),"",+J9*L9*(1+N9))</f>
        <v/>
      </c>
      <c r="P9" s="448"/>
      <c r="Q9" s="268"/>
    </row>
    <row r="10" spans="1:17" x14ac:dyDescent="0.25">
      <c r="B10" s="451"/>
      <c r="C10" s="452"/>
      <c r="D10" s="451"/>
      <c r="E10" s="452"/>
      <c r="F10" s="451"/>
      <c r="G10" s="452"/>
      <c r="H10" s="451"/>
      <c r="I10" s="452"/>
      <c r="J10" s="455"/>
      <c r="K10" s="455"/>
      <c r="L10" s="276"/>
      <c r="M10" s="277"/>
      <c r="N10" s="270"/>
      <c r="O10" s="447" t="str">
        <f t="shared" si="0"/>
        <v/>
      </c>
      <c r="P10" s="448"/>
      <c r="Q10" s="268"/>
    </row>
    <row r="11" spans="1:17" x14ac:dyDescent="0.25">
      <c r="B11" s="451"/>
      <c r="C11" s="452"/>
      <c r="D11" s="451"/>
      <c r="E11" s="452"/>
      <c r="F11" s="451"/>
      <c r="G11" s="452"/>
      <c r="H11" s="451"/>
      <c r="I11" s="452"/>
      <c r="J11" s="455"/>
      <c r="K11" s="455"/>
      <c r="L11" s="276"/>
      <c r="M11" s="277"/>
      <c r="N11" s="270"/>
      <c r="O11" s="447" t="str">
        <f t="shared" si="0"/>
        <v/>
      </c>
      <c r="P11" s="448"/>
      <c r="Q11" s="268"/>
    </row>
    <row r="12" spans="1:17" x14ac:dyDescent="0.25">
      <c r="B12" s="451"/>
      <c r="C12" s="452"/>
      <c r="D12" s="451"/>
      <c r="E12" s="452"/>
      <c r="F12" s="451"/>
      <c r="G12" s="452"/>
      <c r="H12" s="451"/>
      <c r="I12" s="452"/>
      <c r="J12" s="455"/>
      <c r="K12" s="455"/>
      <c r="L12" s="276"/>
      <c r="M12" s="277"/>
      <c r="N12" s="270"/>
      <c r="O12" s="447" t="str">
        <f t="shared" si="0"/>
        <v/>
      </c>
      <c r="P12" s="448"/>
      <c r="Q12" s="268"/>
    </row>
    <row r="13" spans="1:17" x14ac:dyDescent="0.25">
      <c r="B13" s="451"/>
      <c r="C13" s="452"/>
      <c r="D13" s="451"/>
      <c r="E13" s="452"/>
      <c r="F13" s="451"/>
      <c r="G13" s="452"/>
      <c r="H13" s="451"/>
      <c r="I13" s="456"/>
      <c r="J13" s="455"/>
      <c r="K13" s="455"/>
      <c r="L13" s="276"/>
      <c r="M13" s="277"/>
      <c r="N13" s="270"/>
      <c r="O13" s="447" t="str">
        <f t="shared" si="0"/>
        <v/>
      </c>
      <c r="P13" s="448"/>
      <c r="Q13" s="268"/>
    </row>
    <row r="14" spans="1:17" x14ac:dyDescent="0.25">
      <c r="B14" s="451"/>
      <c r="C14" s="452"/>
      <c r="D14" s="451"/>
      <c r="E14" s="452"/>
      <c r="F14" s="451"/>
      <c r="G14" s="452"/>
      <c r="H14" s="451"/>
      <c r="I14" s="456"/>
      <c r="J14" s="457"/>
      <c r="K14" s="457"/>
      <c r="L14" s="276"/>
      <c r="M14" s="277"/>
      <c r="N14" s="270"/>
      <c r="O14" s="447" t="str">
        <f t="shared" si="0"/>
        <v/>
      </c>
      <c r="P14" s="448"/>
      <c r="Q14" s="268"/>
    </row>
    <row r="15" spans="1:17" x14ac:dyDescent="0.25">
      <c r="B15" s="451"/>
      <c r="C15" s="452"/>
      <c r="D15" s="451"/>
      <c r="E15" s="452"/>
      <c r="F15" s="451"/>
      <c r="G15" s="452"/>
      <c r="H15" s="451"/>
      <c r="I15" s="456"/>
      <c r="J15" s="457"/>
      <c r="K15" s="457"/>
      <c r="L15" s="276"/>
      <c r="M15" s="277"/>
      <c r="N15" s="270"/>
      <c r="O15" s="447" t="str">
        <f t="shared" si="0"/>
        <v/>
      </c>
      <c r="P15" s="448"/>
      <c r="Q15" s="268"/>
    </row>
    <row r="16" spans="1:17" x14ac:dyDescent="0.25">
      <c r="B16" s="451"/>
      <c r="C16" s="452"/>
      <c r="D16" s="451"/>
      <c r="E16" s="452"/>
      <c r="F16" s="451"/>
      <c r="G16" s="452"/>
      <c r="H16" s="451"/>
      <c r="I16" s="456"/>
      <c r="J16" s="457"/>
      <c r="K16" s="457"/>
      <c r="L16" s="276"/>
      <c r="M16" s="277"/>
      <c r="N16" s="270"/>
      <c r="O16" s="447" t="str">
        <f t="shared" si="0"/>
        <v/>
      </c>
      <c r="P16" s="448"/>
      <c r="Q16" s="268"/>
    </row>
    <row r="17" spans="2:17" x14ac:dyDescent="0.25">
      <c r="B17" s="451"/>
      <c r="C17" s="452"/>
      <c r="D17" s="451"/>
      <c r="E17" s="452"/>
      <c r="F17" s="451"/>
      <c r="G17" s="452"/>
      <c r="H17" s="451"/>
      <c r="I17" s="456"/>
      <c r="J17" s="457"/>
      <c r="K17" s="457"/>
      <c r="L17" s="276"/>
      <c r="M17" s="277"/>
      <c r="N17" s="270"/>
      <c r="O17" s="447" t="str">
        <f t="shared" si="0"/>
        <v/>
      </c>
      <c r="P17" s="448"/>
      <c r="Q17" s="268"/>
    </row>
    <row r="18" spans="2:17" x14ac:dyDescent="0.25">
      <c r="B18" s="451"/>
      <c r="C18" s="452"/>
      <c r="D18" s="451"/>
      <c r="E18" s="452"/>
      <c r="F18" s="451"/>
      <c r="G18" s="452"/>
      <c r="H18" s="451"/>
      <c r="I18" s="456"/>
      <c r="J18" s="457"/>
      <c r="K18" s="457"/>
      <c r="L18" s="276"/>
      <c r="M18" s="277"/>
      <c r="N18" s="270"/>
      <c r="O18" s="447" t="str">
        <f t="shared" si="0"/>
        <v/>
      </c>
      <c r="P18" s="448"/>
      <c r="Q18" s="268"/>
    </row>
    <row r="19" spans="2:17" x14ac:dyDescent="0.25">
      <c r="B19" s="451"/>
      <c r="C19" s="452"/>
      <c r="D19" s="451"/>
      <c r="E19" s="452"/>
      <c r="F19" s="451"/>
      <c r="G19" s="452"/>
      <c r="H19" s="451"/>
      <c r="I19" s="456"/>
      <c r="J19" s="457"/>
      <c r="K19" s="457"/>
      <c r="L19" s="276"/>
      <c r="M19" s="277"/>
      <c r="N19" s="270"/>
      <c r="O19" s="447" t="str">
        <f t="shared" si="0"/>
        <v/>
      </c>
      <c r="P19" s="448"/>
      <c r="Q19" s="268"/>
    </row>
    <row r="20" spans="2:17" x14ac:dyDescent="0.25">
      <c r="B20" s="451"/>
      <c r="C20" s="452"/>
      <c r="D20" s="451"/>
      <c r="E20" s="452"/>
      <c r="F20" s="451"/>
      <c r="G20" s="452"/>
      <c r="H20" s="451"/>
      <c r="I20" s="456"/>
      <c r="J20" s="457"/>
      <c r="K20" s="457"/>
      <c r="L20" s="276"/>
      <c r="M20" s="277"/>
      <c r="N20" s="270"/>
      <c r="O20" s="447" t="str">
        <f t="shared" si="0"/>
        <v/>
      </c>
      <c r="P20" s="448"/>
      <c r="Q20" s="268"/>
    </row>
    <row r="21" spans="2:17" x14ac:dyDescent="0.25">
      <c r="B21" s="451"/>
      <c r="C21" s="452"/>
      <c r="D21" s="451"/>
      <c r="E21" s="452"/>
      <c r="F21" s="451"/>
      <c r="G21" s="452"/>
      <c r="H21" s="451"/>
      <c r="I21" s="456"/>
      <c r="J21" s="457"/>
      <c r="K21" s="457"/>
      <c r="L21" s="276"/>
      <c r="M21" s="277"/>
      <c r="N21" s="270"/>
      <c r="O21" s="447" t="str">
        <f t="shared" si="0"/>
        <v/>
      </c>
      <c r="P21" s="448"/>
      <c r="Q21" s="268"/>
    </row>
    <row r="22" spans="2:17" x14ac:dyDescent="0.25">
      <c r="B22" s="451"/>
      <c r="C22" s="452"/>
      <c r="D22" s="451"/>
      <c r="E22" s="452"/>
      <c r="F22" s="451"/>
      <c r="G22" s="452"/>
      <c r="H22" s="451"/>
      <c r="I22" s="456"/>
      <c r="J22" s="457"/>
      <c r="K22" s="457"/>
      <c r="L22" s="276"/>
      <c r="M22" s="277"/>
      <c r="N22" s="270"/>
      <c r="O22" s="447" t="str">
        <f t="shared" si="0"/>
        <v/>
      </c>
      <c r="P22" s="448"/>
      <c r="Q22" s="268"/>
    </row>
    <row r="23" spans="2:17" x14ac:dyDescent="0.25">
      <c r="B23" s="451"/>
      <c r="C23" s="452"/>
      <c r="D23" s="451"/>
      <c r="E23" s="452"/>
      <c r="F23" s="451"/>
      <c r="G23" s="452"/>
      <c r="H23" s="451"/>
      <c r="I23" s="456"/>
      <c r="J23" s="457"/>
      <c r="K23" s="457"/>
      <c r="L23" s="276"/>
      <c r="M23" s="277"/>
      <c r="N23" s="270"/>
      <c r="O23" s="447" t="str">
        <f t="shared" si="0"/>
        <v/>
      </c>
      <c r="P23" s="448"/>
      <c r="Q23" s="268"/>
    </row>
    <row r="24" spans="2:17" x14ac:dyDescent="0.25">
      <c r="B24" s="451"/>
      <c r="C24" s="452"/>
      <c r="D24" s="451"/>
      <c r="E24" s="452"/>
      <c r="F24" s="451"/>
      <c r="G24" s="452"/>
      <c r="H24" s="451"/>
      <c r="I24" s="456"/>
      <c r="J24" s="457"/>
      <c r="K24" s="457"/>
      <c r="L24" s="276"/>
      <c r="M24" s="277"/>
      <c r="N24" s="270"/>
      <c r="O24" s="447" t="str">
        <f t="shared" si="0"/>
        <v/>
      </c>
      <c r="P24" s="448"/>
      <c r="Q24" s="268"/>
    </row>
    <row r="25" spans="2:17" x14ac:dyDescent="0.25">
      <c r="B25" s="451"/>
      <c r="C25" s="452"/>
      <c r="D25" s="451"/>
      <c r="E25" s="452"/>
      <c r="F25" s="451"/>
      <c r="G25" s="452"/>
      <c r="H25" s="451"/>
      <c r="I25" s="456"/>
      <c r="J25" s="457"/>
      <c r="K25" s="457"/>
      <c r="L25" s="276"/>
      <c r="M25" s="277"/>
      <c r="N25" s="270"/>
      <c r="O25" s="447" t="str">
        <f t="shared" si="0"/>
        <v/>
      </c>
      <c r="P25" s="448"/>
      <c r="Q25" s="268"/>
    </row>
    <row r="26" spans="2:17" x14ac:dyDescent="0.25">
      <c r="B26" s="451"/>
      <c r="C26" s="452"/>
      <c r="D26" s="451"/>
      <c r="E26" s="452"/>
      <c r="F26" s="451"/>
      <c r="G26" s="452"/>
      <c r="H26" s="451"/>
      <c r="I26" s="456"/>
      <c r="J26" s="457"/>
      <c r="K26" s="457"/>
      <c r="L26" s="276"/>
      <c r="M26" s="277"/>
      <c r="N26" s="270"/>
      <c r="O26" s="447" t="str">
        <f t="shared" si="0"/>
        <v/>
      </c>
      <c r="P26" s="448"/>
      <c r="Q26" s="268"/>
    </row>
    <row r="27" spans="2:17" x14ac:dyDescent="0.25">
      <c r="B27" s="451"/>
      <c r="C27" s="452"/>
      <c r="D27" s="451"/>
      <c r="E27" s="452"/>
      <c r="F27" s="451"/>
      <c r="G27" s="452"/>
      <c r="H27" s="451"/>
      <c r="I27" s="456"/>
      <c r="J27" s="457"/>
      <c r="K27" s="457"/>
      <c r="L27" s="276"/>
      <c r="M27" s="277"/>
      <c r="N27" s="270"/>
      <c r="O27" s="447" t="str">
        <f t="shared" si="0"/>
        <v/>
      </c>
      <c r="P27" s="448"/>
      <c r="Q27" s="268"/>
    </row>
    <row r="28" spans="2:17" x14ac:dyDescent="0.25">
      <c r="B28" s="451"/>
      <c r="C28" s="452"/>
      <c r="D28" s="451"/>
      <c r="E28" s="452"/>
      <c r="F28" s="451"/>
      <c r="G28" s="452"/>
      <c r="H28" s="451"/>
      <c r="I28" s="456"/>
      <c r="J28" s="457"/>
      <c r="K28" s="457"/>
      <c r="L28" s="276"/>
      <c r="M28" s="277"/>
      <c r="N28" s="270"/>
      <c r="O28" s="447" t="str">
        <f t="shared" si="0"/>
        <v/>
      </c>
      <c r="P28" s="448"/>
      <c r="Q28" s="268"/>
    </row>
    <row r="29" spans="2:17" x14ac:dyDescent="0.25">
      <c r="B29" s="451"/>
      <c r="C29" s="452"/>
      <c r="D29" s="451"/>
      <c r="E29" s="452"/>
      <c r="F29" s="451"/>
      <c r="G29" s="452"/>
      <c r="H29" s="451"/>
      <c r="I29" s="456"/>
      <c r="J29" s="457"/>
      <c r="K29" s="457"/>
      <c r="L29" s="276"/>
      <c r="M29" s="277"/>
      <c r="N29" s="270"/>
      <c r="O29" s="447" t="str">
        <f t="shared" si="0"/>
        <v/>
      </c>
      <c r="P29" s="448"/>
      <c r="Q29" s="268"/>
    </row>
    <row r="30" spans="2:17" x14ac:dyDescent="0.25">
      <c r="B30" s="451"/>
      <c r="C30" s="452"/>
      <c r="D30" s="451"/>
      <c r="E30" s="452"/>
      <c r="F30" s="451"/>
      <c r="G30" s="452"/>
      <c r="H30" s="451"/>
      <c r="I30" s="456"/>
      <c r="J30" s="457"/>
      <c r="K30" s="457"/>
      <c r="L30" s="277"/>
      <c r="M30" s="271"/>
      <c r="N30" s="270"/>
      <c r="O30" s="447" t="str">
        <f t="shared" si="0"/>
        <v/>
      </c>
      <c r="P30" s="448"/>
      <c r="Q30" s="268"/>
    </row>
    <row r="31" spans="2:17" x14ac:dyDescent="0.25">
      <c r="B31" s="451"/>
      <c r="C31" s="452"/>
      <c r="D31" s="451"/>
      <c r="E31" s="452"/>
      <c r="F31" s="451"/>
      <c r="G31" s="452"/>
      <c r="H31" s="451"/>
      <c r="I31" s="456"/>
      <c r="J31" s="457"/>
      <c r="K31" s="457"/>
      <c r="L31" s="277"/>
      <c r="M31" s="271"/>
      <c r="N31" s="270"/>
      <c r="O31" s="447" t="str">
        <f t="shared" si="0"/>
        <v/>
      </c>
      <c r="P31" s="448"/>
      <c r="Q31" s="268"/>
    </row>
    <row r="32" spans="2:17" x14ac:dyDescent="0.25">
      <c r="B32" s="451"/>
      <c r="C32" s="452"/>
      <c r="D32" s="451"/>
      <c r="E32" s="452"/>
      <c r="F32" s="451"/>
      <c r="G32" s="452"/>
      <c r="H32" s="451"/>
      <c r="I32" s="456"/>
      <c r="J32" s="457"/>
      <c r="K32" s="457"/>
      <c r="L32" s="277"/>
      <c r="M32" s="271"/>
      <c r="N32" s="270"/>
      <c r="O32" s="447" t="str">
        <f t="shared" si="0"/>
        <v/>
      </c>
      <c r="P32" s="448"/>
      <c r="Q32" s="268"/>
    </row>
    <row r="33" spans="2:17" x14ac:dyDescent="0.25">
      <c r="B33" s="451"/>
      <c r="C33" s="452"/>
      <c r="D33" s="451"/>
      <c r="E33" s="452"/>
      <c r="F33" s="451"/>
      <c r="G33" s="452"/>
      <c r="H33" s="451"/>
      <c r="I33" s="456"/>
      <c r="J33" s="457"/>
      <c r="K33" s="457"/>
      <c r="L33" s="277"/>
      <c r="M33" s="271"/>
      <c r="N33" s="270"/>
      <c r="O33" s="447" t="str">
        <f t="shared" si="0"/>
        <v/>
      </c>
      <c r="P33" s="448"/>
      <c r="Q33" s="268"/>
    </row>
    <row r="34" spans="2:17" x14ac:dyDescent="0.25">
      <c r="B34" s="451"/>
      <c r="C34" s="452"/>
      <c r="D34" s="451"/>
      <c r="E34" s="452"/>
      <c r="F34" s="451"/>
      <c r="G34" s="452"/>
      <c r="H34" s="451"/>
      <c r="I34" s="456"/>
      <c r="J34" s="457"/>
      <c r="K34" s="457"/>
      <c r="L34" s="277"/>
      <c r="M34" s="271"/>
      <c r="N34" s="270"/>
      <c r="O34" s="447" t="str">
        <f t="shared" si="0"/>
        <v/>
      </c>
      <c r="P34" s="448"/>
      <c r="Q34" s="268"/>
    </row>
    <row r="35" spans="2:17" x14ac:dyDescent="0.25">
      <c r="B35" s="451"/>
      <c r="C35" s="452"/>
      <c r="D35" s="451"/>
      <c r="E35" s="452"/>
      <c r="F35" s="451"/>
      <c r="G35" s="452"/>
      <c r="H35" s="451"/>
      <c r="I35" s="456"/>
      <c r="J35" s="457"/>
      <c r="K35" s="457"/>
      <c r="L35" s="277"/>
      <c r="M35" s="271"/>
      <c r="N35" s="270"/>
      <c r="O35" s="447" t="str">
        <f t="shared" si="0"/>
        <v/>
      </c>
      <c r="P35" s="448"/>
      <c r="Q35" s="268"/>
    </row>
  </sheetData>
  <sheetProtection formatColumns="0" formatRows="0"/>
  <mergeCells count="186">
    <mergeCell ref="B35:C35"/>
    <mergeCell ref="D35:E35"/>
    <mergeCell ref="F35:G35"/>
    <mergeCell ref="H35:I35"/>
    <mergeCell ref="J35:K35"/>
    <mergeCell ref="O35:P35"/>
    <mergeCell ref="B34:C34"/>
    <mergeCell ref="D34:E34"/>
    <mergeCell ref="F34:G34"/>
    <mergeCell ref="H34:I34"/>
    <mergeCell ref="J34:K34"/>
    <mergeCell ref="O34:P34"/>
    <mergeCell ref="B33:C33"/>
    <mergeCell ref="D33:E33"/>
    <mergeCell ref="F33:G33"/>
    <mergeCell ref="H33:I33"/>
    <mergeCell ref="J33:K33"/>
    <mergeCell ref="O33:P33"/>
    <mergeCell ref="B32:C32"/>
    <mergeCell ref="D32:E32"/>
    <mergeCell ref="F32:G32"/>
    <mergeCell ref="H32:I32"/>
    <mergeCell ref="J32:K32"/>
    <mergeCell ref="O32:P32"/>
    <mergeCell ref="B31:C31"/>
    <mergeCell ref="D31:E31"/>
    <mergeCell ref="F31:G31"/>
    <mergeCell ref="H31:I31"/>
    <mergeCell ref="J31:K31"/>
    <mergeCell ref="O31:P31"/>
    <mergeCell ref="B30:C30"/>
    <mergeCell ref="D30:E30"/>
    <mergeCell ref="F30:G30"/>
    <mergeCell ref="H30:I30"/>
    <mergeCell ref="J30:K30"/>
    <mergeCell ref="O30:P30"/>
    <mergeCell ref="B29:C29"/>
    <mergeCell ref="D29:E29"/>
    <mergeCell ref="F29:G29"/>
    <mergeCell ref="H29:I29"/>
    <mergeCell ref="J29:K29"/>
    <mergeCell ref="O29:P29"/>
    <mergeCell ref="B28:C28"/>
    <mergeCell ref="D28:E28"/>
    <mergeCell ref="F28:G28"/>
    <mergeCell ref="H28:I28"/>
    <mergeCell ref="J28:K28"/>
    <mergeCell ref="O28:P28"/>
    <mergeCell ref="B27:C27"/>
    <mergeCell ref="D27:E27"/>
    <mergeCell ref="F27:G27"/>
    <mergeCell ref="H27:I27"/>
    <mergeCell ref="J27:K27"/>
    <mergeCell ref="O27:P27"/>
    <mergeCell ref="B26:C26"/>
    <mergeCell ref="D26:E26"/>
    <mergeCell ref="F26:G26"/>
    <mergeCell ref="H26:I26"/>
    <mergeCell ref="J26:K26"/>
    <mergeCell ref="O26:P26"/>
    <mergeCell ref="B25:C25"/>
    <mergeCell ref="D25:E25"/>
    <mergeCell ref="F25:G25"/>
    <mergeCell ref="H25:I25"/>
    <mergeCell ref="J25:K25"/>
    <mergeCell ref="O25:P25"/>
    <mergeCell ref="B24:C24"/>
    <mergeCell ref="D24:E24"/>
    <mergeCell ref="F24:G24"/>
    <mergeCell ref="H24:I24"/>
    <mergeCell ref="J24:K24"/>
    <mergeCell ref="O24:P24"/>
    <mergeCell ref="B23:C23"/>
    <mergeCell ref="D23:E23"/>
    <mergeCell ref="F23:G23"/>
    <mergeCell ref="H23:I23"/>
    <mergeCell ref="J23:K23"/>
    <mergeCell ref="O23:P23"/>
    <mergeCell ref="B22:C22"/>
    <mergeCell ref="D22:E22"/>
    <mergeCell ref="F22:G22"/>
    <mergeCell ref="H22:I22"/>
    <mergeCell ref="J22:K22"/>
    <mergeCell ref="O22:P22"/>
    <mergeCell ref="B21:C21"/>
    <mergeCell ref="D21:E21"/>
    <mergeCell ref="F21:G21"/>
    <mergeCell ref="H21:I21"/>
    <mergeCell ref="J21:K21"/>
    <mergeCell ref="O21:P21"/>
    <mergeCell ref="B20:C20"/>
    <mergeCell ref="D20:E20"/>
    <mergeCell ref="F20:G20"/>
    <mergeCell ref="H20:I20"/>
    <mergeCell ref="J20:K20"/>
    <mergeCell ref="O20:P20"/>
    <mergeCell ref="B19:C19"/>
    <mergeCell ref="D19:E19"/>
    <mergeCell ref="F19:G19"/>
    <mergeCell ref="H19:I19"/>
    <mergeCell ref="J19:K19"/>
    <mergeCell ref="O19:P19"/>
    <mergeCell ref="B18:C18"/>
    <mergeCell ref="D18:E18"/>
    <mergeCell ref="F18:G18"/>
    <mergeCell ref="H18:I18"/>
    <mergeCell ref="J18:K18"/>
    <mergeCell ref="O18:P18"/>
    <mergeCell ref="B17:C17"/>
    <mergeCell ref="D17:E17"/>
    <mergeCell ref="F17:G17"/>
    <mergeCell ref="H17:I17"/>
    <mergeCell ref="J17:K17"/>
    <mergeCell ref="O17:P17"/>
    <mergeCell ref="B16:C16"/>
    <mergeCell ref="D16:E16"/>
    <mergeCell ref="F16:G16"/>
    <mergeCell ref="H16:I16"/>
    <mergeCell ref="J16:K16"/>
    <mergeCell ref="O16:P16"/>
    <mergeCell ref="B15:C15"/>
    <mergeCell ref="D15:E15"/>
    <mergeCell ref="F15:G15"/>
    <mergeCell ref="H15:I15"/>
    <mergeCell ref="J15:K15"/>
    <mergeCell ref="O15:P15"/>
    <mergeCell ref="B14:C14"/>
    <mergeCell ref="D14:E14"/>
    <mergeCell ref="F14:G14"/>
    <mergeCell ref="H14:I14"/>
    <mergeCell ref="J14:K14"/>
    <mergeCell ref="O14:P14"/>
    <mergeCell ref="B13:C13"/>
    <mergeCell ref="D13:E13"/>
    <mergeCell ref="F13:G13"/>
    <mergeCell ref="H13:I13"/>
    <mergeCell ref="J13:K13"/>
    <mergeCell ref="O13:P13"/>
    <mergeCell ref="B12:C12"/>
    <mergeCell ref="D12:E12"/>
    <mergeCell ref="F12:G12"/>
    <mergeCell ref="H12:I12"/>
    <mergeCell ref="J12:K12"/>
    <mergeCell ref="O12:P12"/>
    <mergeCell ref="B11:C11"/>
    <mergeCell ref="D11:E11"/>
    <mergeCell ref="F11:G11"/>
    <mergeCell ref="H11:I11"/>
    <mergeCell ref="J11:K11"/>
    <mergeCell ref="O11:P11"/>
    <mergeCell ref="B10:C10"/>
    <mergeCell ref="D10:E10"/>
    <mergeCell ref="F10:G10"/>
    <mergeCell ref="H10:I10"/>
    <mergeCell ref="J10:K10"/>
    <mergeCell ref="O10:P10"/>
    <mergeCell ref="B9:C9"/>
    <mergeCell ref="D9:E9"/>
    <mergeCell ref="F9:G9"/>
    <mergeCell ref="H9:I9"/>
    <mergeCell ref="J9:K9"/>
    <mergeCell ref="O9:P9"/>
    <mergeCell ref="B8:C8"/>
    <mergeCell ref="D8:E8"/>
    <mergeCell ref="F8:G8"/>
    <mergeCell ref="H8:I8"/>
    <mergeCell ref="J8:K8"/>
    <mergeCell ref="O8:P8"/>
    <mergeCell ref="B5:C5"/>
    <mergeCell ref="D5:E5"/>
    <mergeCell ref="F5:G5"/>
    <mergeCell ref="H5:I5"/>
    <mergeCell ref="J5:K5"/>
    <mergeCell ref="O5:P5"/>
    <mergeCell ref="B7:C7"/>
    <mergeCell ref="D7:E7"/>
    <mergeCell ref="F7:G7"/>
    <mergeCell ref="H7:I7"/>
    <mergeCell ref="J7:K7"/>
    <mergeCell ref="O7:P7"/>
    <mergeCell ref="B6:C6"/>
    <mergeCell ref="D6:E6"/>
    <mergeCell ref="F6:G6"/>
    <mergeCell ref="H6:I6"/>
    <mergeCell ref="J6:K6"/>
    <mergeCell ref="O6:P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B1:O36"/>
  <sheetViews>
    <sheetView showGridLines="0" zoomScale="90" zoomScaleNormal="90" workbookViewId="0">
      <selection activeCell="D2" sqref="D2"/>
    </sheetView>
  </sheetViews>
  <sheetFormatPr defaultColWidth="9.1796875" defaultRowHeight="12.5" x14ac:dyDescent="0.25"/>
  <cols>
    <col min="1" max="1" width="9.1796875" style="263"/>
    <col min="2" max="3" width="13.26953125" style="263" customWidth="1"/>
    <col min="4" max="4" width="25.54296875" style="280" customWidth="1"/>
    <col min="5" max="5" width="16.54296875" style="263" customWidth="1"/>
    <col min="6" max="6" width="21.26953125" style="263" customWidth="1"/>
    <col min="7" max="7" width="21.81640625" style="263" customWidth="1"/>
    <col min="8" max="8" width="16.54296875" style="263" customWidth="1"/>
    <col min="9" max="9" width="15.1796875" style="263" customWidth="1"/>
    <col min="10" max="10" width="15.7265625" style="263" customWidth="1"/>
    <col min="11" max="11" width="15.81640625" style="263" customWidth="1"/>
    <col min="12" max="12" width="15.453125" style="263" customWidth="1"/>
    <col min="13" max="13" width="18.453125" style="263" customWidth="1"/>
    <col min="14" max="14" width="17.26953125" style="263" customWidth="1"/>
    <col min="15" max="15" width="24" style="263" customWidth="1"/>
    <col min="16" max="16384" width="9.1796875" style="263"/>
  </cols>
  <sheetData>
    <row r="1" spans="2:15" s="61" customFormat="1" x14ac:dyDescent="0.25">
      <c r="B1" s="60"/>
      <c r="C1" s="60"/>
      <c r="D1" s="278"/>
      <c r="N1" s="62"/>
    </row>
    <row r="2" spans="2:15" s="61" customFormat="1" ht="73.5" customHeight="1" thickBot="1" x14ac:dyDescent="0.35">
      <c r="B2" s="63"/>
      <c r="C2" s="63"/>
      <c r="D2" s="279"/>
      <c r="E2" s="64"/>
      <c r="F2" s="64"/>
      <c r="G2" s="64"/>
      <c r="H2" s="64"/>
      <c r="I2" s="64"/>
      <c r="J2" s="64"/>
      <c r="K2" s="64"/>
      <c r="L2" s="64"/>
      <c r="M2" s="63"/>
      <c r="N2" s="65"/>
      <c r="O2" s="66" t="s">
        <v>258</v>
      </c>
    </row>
    <row r="3" spans="2:15" ht="13" thickTop="1" x14ac:dyDescent="0.25"/>
    <row r="4" spans="2:15" ht="16" thickBot="1" x14ac:dyDescent="0.4">
      <c r="B4" s="78" t="s">
        <v>183</v>
      </c>
      <c r="C4" s="78"/>
      <c r="D4" s="281"/>
      <c r="E4" s="78"/>
      <c r="F4" s="78"/>
      <c r="G4" s="78"/>
      <c r="H4" s="78"/>
      <c r="I4" s="78"/>
      <c r="J4" s="78"/>
      <c r="K4" s="78"/>
      <c r="L4" s="78"/>
      <c r="M4" s="78"/>
      <c r="N4" s="78"/>
      <c r="O4" s="78"/>
    </row>
    <row r="5" spans="2:15" ht="12.75" customHeight="1" x14ac:dyDescent="0.3">
      <c r="B5" s="460" t="s">
        <v>185</v>
      </c>
      <c r="C5" s="460"/>
      <c r="D5" s="462" t="s">
        <v>186</v>
      </c>
      <c r="E5" s="462" t="s">
        <v>187</v>
      </c>
      <c r="F5" s="282" t="s">
        <v>188</v>
      </c>
      <c r="G5" s="282" t="s">
        <v>189</v>
      </c>
      <c r="H5" s="460" t="s">
        <v>190</v>
      </c>
      <c r="I5" s="460"/>
      <c r="J5" s="460" t="s">
        <v>191</v>
      </c>
      <c r="K5" s="460"/>
      <c r="L5" s="462" t="s">
        <v>259</v>
      </c>
      <c r="M5" s="462" t="s">
        <v>193</v>
      </c>
      <c r="N5" s="462" t="str">
        <f>IF(Quotation!L24="","Labor + Machine Subtotal",CONCATENATE("Labor + Machine Subtotal (",Quotation!L24,")"))</f>
        <v>Labor + Machine Subtotal</v>
      </c>
      <c r="O5" s="264" t="str">
        <f>IF(Quotation!L24="","Total Process Costs",CONCATENATE("Total Process Costs (",Quotation!L24,")"))</f>
        <v>Total Process Costs</v>
      </c>
    </row>
    <row r="6" spans="2:15" ht="35" x14ac:dyDescent="0.3">
      <c r="B6" s="461" t="s">
        <v>194</v>
      </c>
      <c r="C6" s="461"/>
      <c r="D6" s="463"/>
      <c r="E6" s="463"/>
      <c r="F6" s="283" t="s">
        <v>195</v>
      </c>
      <c r="G6" s="284" t="s">
        <v>196</v>
      </c>
      <c r="H6" s="285" t="str">
        <f>CONCATENATE("Per Hour (",Quotation!L24,")")</f>
        <v>Per Hour ()</v>
      </c>
      <c r="I6" s="286" t="str">
        <f>IF(Quotation!L24="","Subtotal",CONCATENATE("Subtotal (",Quotation!L24,")"))</f>
        <v>Subtotal</v>
      </c>
      <c r="J6" s="264" t="str">
        <f>CONCATENATE("Per Hour (",Quotation!L24,")")</f>
        <v>Per Hour ()</v>
      </c>
      <c r="K6" s="264" t="str">
        <f>IF(Quotation!L24="","Subtotal",CONCATENATE("Subtotal (",Quotation!L24,")"))</f>
        <v>Subtotal</v>
      </c>
      <c r="L6" s="464"/>
      <c r="M6" s="463"/>
      <c r="N6" s="463"/>
      <c r="O6" s="264"/>
    </row>
    <row r="7" spans="2:15" x14ac:dyDescent="0.25">
      <c r="B7" s="458">
        <f>Quotation!B47</f>
        <v>0</v>
      </c>
      <c r="C7" s="459"/>
      <c r="D7" s="287">
        <f>Quotation!D47</f>
        <v>0</v>
      </c>
      <c r="E7" s="288">
        <f>Quotation!E47</f>
        <v>0</v>
      </c>
      <c r="F7" s="289">
        <f>Quotation!F47</f>
        <v>0</v>
      </c>
      <c r="G7" s="290">
        <f>Quotation!G47</f>
        <v>0</v>
      </c>
      <c r="H7" s="291">
        <f>Quotation!H47</f>
        <v>0</v>
      </c>
      <c r="I7" s="292">
        <f>Quotation!I47</f>
        <v>0</v>
      </c>
      <c r="J7" s="292">
        <f>Quotation!J47</f>
        <v>0</v>
      </c>
      <c r="K7" s="292">
        <f>Quotation!K47</f>
        <v>0</v>
      </c>
      <c r="L7" s="293">
        <f>Quotation!L47</f>
        <v>0</v>
      </c>
      <c r="M7" s="293">
        <f>Quotation!M47</f>
        <v>0</v>
      </c>
      <c r="N7" s="294">
        <f>Quotation!N47</f>
        <v>0</v>
      </c>
      <c r="O7" s="267">
        <f>SUM(N7:N36)</f>
        <v>0</v>
      </c>
    </row>
    <row r="8" spans="2:15" x14ac:dyDescent="0.25">
      <c r="B8" s="458">
        <f>Quotation!B48</f>
        <v>0</v>
      </c>
      <c r="C8" s="459"/>
      <c r="D8" s="287">
        <f>Quotation!D48</f>
        <v>0</v>
      </c>
      <c r="E8" s="288">
        <f>Quotation!E48</f>
        <v>0</v>
      </c>
      <c r="F8" s="289">
        <f>Quotation!F48</f>
        <v>0</v>
      </c>
      <c r="G8" s="290">
        <f>Quotation!G48</f>
        <v>0</v>
      </c>
      <c r="H8" s="291">
        <f>Quotation!H48</f>
        <v>0</v>
      </c>
      <c r="I8" s="292">
        <f>Quotation!I48</f>
        <v>0</v>
      </c>
      <c r="J8" s="292">
        <f>Quotation!J48</f>
        <v>0</v>
      </c>
      <c r="K8" s="292">
        <f>Quotation!K48</f>
        <v>0</v>
      </c>
      <c r="L8" s="293">
        <f>Quotation!L48</f>
        <v>0</v>
      </c>
      <c r="M8" s="293">
        <f>Quotation!M48</f>
        <v>0</v>
      </c>
      <c r="N8" s="294">
        <f>Quotation!N48</f>
        <v>0</v>
      </c>
      <c r="O8" s="268"/>
    </row>
    <row r="9" spans="2:15" x14ac:dyDescent="0.25">
      <c r="B9" s="458">
        <f>Quotation!B49</f>
        <v>0</v>
      </c>
      <c r="C9" s="459"/>
      <c r="D9" s="287">
        <f>Quotation!D49</f>
        <v>0</v>
      </c>
      <c r="E9" s="288">
        <f>Quotation!E49</f>
        <v>0</v>
      </c>
      <c r="F9" s="289">
        <f>Quotation!F49</f>
        <v>0</v>
      </c>
      <c r="G9" s="290">
        <f>Quotation!G49</f>
        <v>0</v>
      </c>
      <c r="H9" s="291">
        <f>Quotation!H49</f>
        <v>0</v>
      </c>
      <c r="I9" s="292">
        <f>Quotation!I49</f>
        <v>0</v>
      </c>
      <c r="J9" s="292">
        <f>Quotation!J49</f>
        <v>0</v>
      </c>
      <c r="K9" s="292">
        <f>Quotation!K49</f>
        <v>0</v>
      </c>
      <c r="L9" s="293">
        <f>Quotation!L49</f>
        <v>0</v>
      </c>
      <c r="M9" s="293">
        <f>Quotation!M49</f>
        <v>0</v>
      </c>
      <c r="N9" s="294">
        <f>Quotation!N49</f>
        <v>0</v>
      </c>
      <c r="O9" s="268"/>
    </row>
    <row r="10" spans="2:15" x14ac:dyDescent="0.25">
      <c r="B10" s="451"/>
      <c r="C10" s="452"/>
      <c r="D10" s="295"/>
      <c r="E10" s="176"/>
      <c r="F10" s="176"/>
      <c r="G10" s="296"/>
      <c r="H10" s="297"/>
      <c r="I10" s="292" t="str">
        <f t="shared" ref="I10:I36" si="0">IF(OR(F10="",G10="",H10=""),"",E10/3600*H10*G10/F10)</f>
        <v/>
      </c>
      <c r="J10" s="298"/>
      <c r="K10" s="292" t="str">
        <f t="shared" ref="K10:K36" si="1">IF(OR(F10="",J10=""),"",E10/3600*J10/F10)</f>
        <v/>
      </c>
      <c r="L10" s="270"/>
      <c r="M10" s="270"/>
      <c r="N10" s="294" t="str">
        <f t="shared" ref="N10:N36" si="2">IF(AND(I10="",K10=""),"",(K10+I10)*(1+L10+M10))</f>
        <v/>
      </c>
      <c r="O10" s="268"/>
    </row>
    <row r="11" spans="2:15" x14ac:dyDescent="0.25">
      <c r="B11" s="451"/>
      <c r="C11" s="452"/>
      <c r="D11" s="295"/>
      <c r="E11" s="176"/>
      <c r="F11" s="176"/>
      <c r="G11" s="296"/>
      <c r="H11" s="297"/>
      <c r="I11" s="292" t="str">
        <f t="shared" si="0"/>
        <v/>
      </c>
      <c r="J11" s="276"/>
      <c r="K11" s="292" t="str">
        <f t="shared" si="1"/>
        <v/>
      </c>
      <c r="L11" s="270"/>
      <c r="M11" s="270"/>
      <c r="N11" s="294" t="str">
        <f t="shared" si="2"/>
        <v/>
      </c>
      <c r="O11" s="268"/>
    </row>
    <row r="12" spans="2:15" x14ac:dyDescent="0.25">
      <c r="B12" s="451"/>
      <c r="C12" s="452"/>
      <c r="D12" s="295"/>
      <c r="E12" s="176"/>
      <c r="F12" s="176"/>
      <c r="G12" s="296"/>
      <c r="H12" s="297"/>
      <c r="I12" s="292" t="str">
        <f t="shared" si="0"/>
        <v/>
      </c>
      <c r="J12" s="276"/>
      <c r="K12" s="292" t="str">
        <f t="shared" si="1"/>
        <v/>
      </c>
      <c r="L12" s="270"/>
      <c r="M12" s="270"/>
      <c r="N12" s="294" t="str">
        <f t="shared" si="2"/>
        <v/>
      </c>
      <c r="O12" s="268"/>
    </row>
    <row r="13" spans="2:15" x14ac:dyDescent="0.25">
      <c r="B13" s="451"/>
      <c r="C13" s="452"/>
      <c r="D13" s="295"/>
      <c r="E13" s="176"/>
      <c r="F13" s="176"/>
      <c r="G13" s="296"/>
      <c r="H13" s="297"/>
      <c r="I13" s="292" t="str">
        <f t="shared" si="0"/>
        <v/>
      </c>
      <c r="J13" s="276"/>
      <c r="K13" s="292" t="str">
        <f t="shared" si="1"/>
        <v/>
      </c>
      <c r="L13" s="270"/>
      <c r="M13" s="270"/>
      <c r="N13" s="294" t="str">
        <f t="shared" si="2"/>
        <v/>
      </c>
      <c r="O13" s="268"/>
    </row>
    <row r="14" spans="2:15" x14ac:dyDescent="0.25">
      <c r="B14" s="451"/>
      <c r="C14" s="452"/>
      <c r="D14" s="295"/>
      <c r="E14" s="176"/>
      <c r="F14" s="176"/>
      <c r="G14" s="296"/>
      <c r="H14" s="297"/>
      <c r="I14" s="292" t="str">
        <f t="shared" si="0"/>
        <v/>
      </c>
      <c r="J14" s="276"/>
      <c r="K14" s="292" t="str">
        <f t="shared" si="1"/>
        <v/>
      </c>
      <c r="L14" s="270"/>
      <c r="M14" s="270"/>
      <c r="N14" s="294" t="str">
        <f t="shared" si="2"/>
        <v/>
      </c>
      <c r="O14" s="268"/>
    </row>
    <row r="15" spans="2:15" x14ac:dyDescent="0.25">
      <c r="B15" s="451"/>
      <c r="C15" s="452"/>
      <c r="D15" s="295"/>
      <c r="E15" s="176"/>
      <c r="F15" s="176"/>
      <c r="G15" s="296"/>
      <c r="H15" s="297"/>
      <c r="I15" s="292" t="str">
        <f t="shared" si="0"/>
        <v/>
      </c>
      <c r="J15" s="276"/>
      <c r="K15" s="292" t="str">
        <f t="shared" si="1"/>
        <v/>
      </c>
      <c r="L15" s="270"/>
      <c r="M15" s="270"/>
      <c r="N15" s="294" t="str">
        <f t="shared" si="2"/>
        <v/>
      </c>
      <c r="O15" s="268"/>
    </row>
    <row r="16" spans="2:15" x14ac:dyDescent="0.25">
      <c r="B16" s="451"/>
      <c r="C16" s="452"/>
      <c r="D16" s="295"/>
      <c r="E16" s="176"/>
      <c r="F16" s="176"/>
      <c r="G16" s="296"/>
      <c r="H16" s="297"/>
      <c r="I16" s="292" t="str">
        <f t="shared" si="0"/>
        <v/>
      </c>
      <c r="J16" s="276"/>
      <c r="K16" s="292" t="str">
        <f t="shared" si="1"/>
        <v/>
      </c>
      <c r="L16" s="270"/>
      <c r="M16" s="270"/>
      <c r="N16" s="294" t="str">
        <f t="shared" si="2"/>
        <v/>
      </c>
      <c r="O16" s="268"/>
    </row>
    <row r="17" spans="2:15" x14ac:dyDescent="0.25">
      <c r="B17" s="451"/>
      <c r="C17" s="452"/>
      <c r="D17" s="295"/>
      <c r="E17" s="176"/>
      <c r="F17" s="176"/>
      <c r="G17" s="296"/>
      <c r="H17" s="297"/>
      <c r="I17" s="292" t="str">
        <f t="shared" si="0"/>
        <v/>
      </c>
      <c r="J17" s="276"/>
      <c r="K17" s="292" t="str">
        <f t="shared" si="1"/>
        <v/>
      </c>
      <c r="L17" s="270"/>
      <c r="M17" s="270"/>
      <c r="N17" s="294" t="str">
        <f t="shared" si="2"/>
        <v/>
      </c>
      <c r="O17" s="268"/>
    </row>
    <row r="18" spans="2:15" x14ac:dyDescent="0.25">
      <c r="B18" s="451"/>
      <c r="C18" s="452"/>
      <c r="D18" s="295"/>
      <c r="E18" s="176"/>
      <c r="F18" s="176"/>
      <c r="G18" s="296"/>
      <c r="H18" s="297"/>
      <c r="I18" s="292" t="str">
        <f t="shared" si="0"/>
        <v/>
      </c>
      <c r="J18" s="276"/>
      <c r="K18" s="292" t="str">
        <f t="shared" si="1"/>
        <v/>
      </c>
      <c r="L18" s="270"/>
      <c r="M18" s="270"/>
      <c r="N18" s="294" t="str">
        <f t="shared" si="2"/>
        <v/>
      </c>
      <c r="O18" s="268"/>
    </row>
    <row r="19" spans="2:15" x14ac:dyDescent="0.25">
      <c r="B19" s="451"/>
      <c r="C19" s="452"/>
      <c r="D19" s="295"/>
      <c r="E19" s="176"/>
      <c r="F19" s="176"/>
      <c r="G19" s="296"/>
      <c r="H19" s="297"/>
      <c r="I19" s="292" t="str">
        <f t="shared" si="0"/>
        <v/>
      </c>
      <c r="J19" s="276"/>
      <c r="K19" s="292" t="str">
        <f t="shared" si="1"/>
        <v/>
      </c>
      <c r="L19" s="270"/>
      <c r="M19" s="270"/>
      <c r="N19" s="294" t="str">
        <f t="shared" si="2"/>
        <v/>
      </c>
      <c r="O19" s="268"/>
    </row>
    <row r="20" spans="2:15" x14ac:dyDescent="0.25">
      <c r="B20" s="451"/>
      <c r="C20" s="452"/>
      <c r="D20" s="295"/>
      <c r="E20" s="176"/>
      <c r="F20" s="176"/>
      <c r="G20" s="296"/>
      <c r="H20" s="297"/>
      <c r="I20" s="292" t="str">
        <f t="shared" si="0"/>
        <v/>
      </c>
      <c r="J20" s="276"/>
      <c r="K20" s="292" t="str">
        <f t="shared" si="1"/>
        <v/>
      </c>
      <c r="L20" s="270"/>
      <c r="M20" s="270"/>
      <c r="N20" s="294" t="str">
        <f t="shared" si="2"/>
        <v/>
      </c>
      <c r="O20" s="268"/>
    </row>
    <row r="21" spans="2:15" x14ac:dyDescent="0.25">
      <c r="B21" s="451"/>
      <c r="C21" s="452"/>
      <c r="D21" s="295"/>
      <c r="E21" s="176"/>
      <c r="F21" s="176"/>
      <c r="G21" s="296"/>
      <c r="H21" s="297"/>
      <c r="I21" s="292" t="str">
        <f t="shared" si="0"/>
        <v/>
      </c>
      <c r="J21" s="276"/>
      <c r="K21" s="292" t="str">
        <f t="shared" si="1"/>
        <v/>
      </c>
      <c r="L21" s="270"/>
      <c r="M21" s="270"/>
      <c r="N21" s="294" t="str">
        <f t="shared" si="2"/>
        <v/>
      </c>
      <c r="O21" s="268"/>
    </row>
    <row r="22" spans="2:15" x14ac:dyDescent="0.25">
      <c r="B22" s="451"/>
      <c r="C22" s="452"/>
      <c r="D22" s="295"/>
      <c r="E22" s="176"/>
      <c r="F22" s="176"/>
      <c r="G22" s="296"/>
      <c r="H22" s="297"/>
      <c r="I22" s="292" t="str">
        <f t="shared" si="0"/>
        <v/>
      </c>
      <c r="J22" s="276"/>
      <c r="K22" s="292" t="str">
        <f t="shared" si="1"/>
        <v/>
      </c>
      <c r="L22" s="270"/>
      <c r="M22" s="270"/>
      <c r="N22" s="294" t="str">
        <f t="shared" si="2"/>
        <v/>
      </c>
      <c r="O22" s="268"/>
    </row>
    <row r="23" spans="2:15" x14ac:dyDescent="0.25">
      <c r="B23" s="451"/>
      <c r="C23" s="452"/>
      <c r="D23" s="295"/>
      <c r="E23" s="176"/>
      <c r="F23" s="176"/>
      <c r="G23" s="296"/>
      <c r="H23" s="297"/>
      <c r="I23" s="292" t="str">
        <f t="shared" si="0"/>
        <v/>
      </c>
      <c r="J23" s="276"/>
      <c r="K23" s="292" t="str">
        <f t="shared" si="1"/>
        <v/>
      </c>
      <c r="L23" s="270"/>
      <c r="M23" s="270"/>
      <c r="N23" s="294" t="str">
        <f t="shared" si="2"/>
        <v/>
      </c>
      <c r="O23" s="268"/>
    </row>
    <row r="24" spans="2:15" x14ac:dyDescent="0.25">
      <c r="B24" s="451"/>
      <c r="C24" s="452"/>
      <c r="D24" s="295"/>
      <c r="E24" s="176"/>
      <c r="F24" s="176"/>
      <c r="G24" s="296"/>
      <c r="H24" s="297"/>
      <c r="I24" s="292" t="str">
        <f t="shared" si="0"/>
        <v/>
      </c>
      <c r="J24" s="276"/>
      <c r="K24" s="292" t="str">
        <f t="shared" si="1"/>
        <v/>
      </c>
      <c r="L24" s="270"/>
      <c r="M24" s="270"/>
      <c r="N24" s="294" t="str">
        <f t="shared" si="2"/>
        <v/>
      </c>
      <c r="O24" s="268"/>
    </row>
    <row r="25" spans="2:15" x14ac:dyDescent="0.25">
      <c r="B25" s="451"/>
      <c r="C25" s="452"/>
      <c r="D25" s="295"/>
      <c r="E25" s="176"/>
      <c r="F25" s="176"/>
      <c r="G25" s="296"/>
      <c r="H25" s="297"/>
      <c r="I25" s="292" t="str">
        <f t="shared" si="0"/>
        <v/>
      </c>
      <c r="J25" s="276"/>
      <c r="K25" s="292" t="str">
        <f t="shared" si="1"/>
        <v/>
      </c>
      <c r="L25" s="270"/>
      <c r="M25" s="270"/>
      <c r="N25" s="294" t="str">
        <f t="shared" si="2"/>
        <v/>
      </c>
      <c r="O25" s="268"/>
    </row>
    <row r="26" spans="2:15" x14ac:dyDescent="0.25">
      <c r="B26" s="451"/>
      <c r="C26" s="452"/>
      <c r="D26" s="295"/>
      <c r="E26" s="176"/>
      <c r="F26" s="176"/>
      <c r="G26" s="296"/>
      <c r="H26" s="297"/>
      <c r="I26" s="292" t="str">
        <f t="shared" si="0"/>
        <v/>
      </c>
      <c r="J26" s="276"/>
      <c r="K26" s="292" t="str">
        <f t="shared" si="1"/>
        <v/>
      </c>
      <c r="L26" s="270"/>
      <c r="M26" s="270"/>
      <c r="N26" s="294" t="str">
        <f t="shared" si="2"/>
        <v/>
      </c>
      <c r="O26" s="268"/>
    </row>
    <row r="27" spans="2:15" x14ac:dyDescent="0.25">
      <c r="B27" s="451"/>
      <c r="C27" s="452"/>
      <c r="D27" s="295"/>
      <c r="E27" s="176"/>
      <c r="F27" s="176"/>
      <c r="G27" s="296"/>
      <c r="H27" s="297"/>
      <c r="I27" s="292" t="str">
        <f t="shared" si="0"/>
        <v/>
      </c>
      <c r="J27" s="276"/>
      <c r="K27" s="292" t="str">
        <f t="shared" si="1"/>
        <v/>
      </c>
      <c r="L27" s="270"/>
      <c r="M27" s="270"/>
      <c r="N27" s="294" t="str">
        <f t="shared" si="2"/>
        <v/>
      </c>
      <c r="O27" s="268"/>
    </row>
    <row r="28" spans="2:15" x14ac:dyDescent="0.25">
      <c r="B28" s="451"/>
      <c r="C28" s="452"/>
      <c r="D28" s="295"/>
      <c r="E28" s="176"/>
      <c r="F28" s="176"/>
      <c r="G28" s="296"/>
      <c r="H28" s="297"/>
      <c r="I28" s="292" t="str">
        <f t="shared" si="0"/>
        <v/>
      </c>
      <c r="J28" s="276"/>
      <c r="K28" s="292" t="str">
        <f t="shared" si="1"/>
        <v/>
      </c>
      <c r="L28" s="270"/>
      <c r="M28" s="270"/>
      <c r="N28" s="294" t="str">
        <f t="shared" si="2"/>
        <v/>
      </c>
      <c r="O28" s="268"/>
    </row>
    <row r="29" spans="2:15" x14ac:dyDescent="0.25">
      <c r="B29" s="451"/>
      <c r="C29" s="452"/>
      <c r="D29" s="295"/>
      <c r="E29" s="176"/>
      <c r="F29" s="176"/>
      <c r="G29" s="296"/>
      <c r="H29" s="297"/>
      <c r="I29" s="292" t="str">
        <f t="shared" si="0"/>
        <v/>
      </c>
      <c r="J29" s="276"/>
      <c r="K29" s="292" t="str">
        <f t="shared" si="1"/>
        <v/>
      </c>
      <c r="L29" s="270"/>
      <c r="M29" s="270"/>
      <c r="N29" s="294" t="str">
        <f t="shared" si="2"/>
        <v/>
      </c>
      <c r="O29" s="268"/>
    </row>
    <row r="30" spans="2:15" x14ac:dyDescent="0.25">
      <c r="B30" s="451"/>
      <c r="C30" s="452"/>
      <c r="D30" s="295"/>
      <c r="E30" s="176"/>
      <c r="F30" s="176"/>
      <c r="G30" s="296"/>
      <c r="H30" s="297"/>
      <c r="I30" s="292" t="str">
        <f t="shared" si="0"/>
        <v/>
      </c>
      <c r="J30" s="276"/>
      <c r="K30" s="292" t="str">
        <f t="shared" si="1"/>
        <v/>
      </c>
      <c r="L30" s="270"/>
      <c r="M30" s="270"/>
      <c r="N30" s="294" t="str">
        <f t="shared" si="2"/>
        <v/>
      </c>
      <c r="O30" s="268"/>
    </row>
    <row r="31" spans="2:15" x14ac:dyDescent="0.25">
      <c r="B31" s="451"/>
      <c r="C31" s="452"/>
      <c r="D31" s="295"/>
      <c r="E31" s="176"/>
      <c r="F31" s="176"/>
      <c r="G31" s="296"/>
      <c r="H31" s="297"/>
      <c r="I31" s="292" t="str">
        <f t="shared" si="0"/>
        <v/>
      </c>
      <c r="J31" s="276"/>
      <c r="K31" s="292" t="str">
        <f t="shared" si="1"/>
        <v/>
      </c>
      <c r="L31" s="270"/>
      <c r="M31" s="270"/>
      <c r="N31" s="294" t="str">
        <f t="shared" si="2"/>
        <v/>
      </c>
      <c r="O31" s="268"/>
    </row>
    <row r="32" spans="2:15" x14ac:dyDescent="0.25">
      <c r="B32" s="451"/>
      <c r="C32" s="452"/>
      <c r="D32" s="295"/>
      <c r="E32" s="176"/>
      <c r="F32" s="176"/>
      <c r="G32" s="296"/>
      <c r="H32" s="297"/>
      <c r="I32" s="292" t="str">
        <f t="shared" si="0"/>
        <v/>
      </c>
      <c r="J32" s="276"/>
      <c r="K32" s="292" t="str">
        <f t="shared" si="1"/>
        <v/>
      </c>
      <c r="L32" s="270"/>
      <c r="M32" s="270"/>
      <c r="N32" s="294" t="str">
        <f t="shared" si="2"/>
        <v/>
      </c>
      <c r="O32" s="268"/>
    </row>
    <row r="33" spans="2:15" x14ac:dyDescent="0.25">
      <c r="B33" s="451"/>
      <c r="C33" s="452"/>
      <c r="D33" s="295"/>
      <c r="E33" s="176"/>
      <c r="F33" s="176"/>
      <c r="G33" s="296"/>
      <c r="H33" s="297"/>
      <c r="I33" s="292" t="str">
        <f t="shared" si="0"/>
        <v/>
      </c>
      <c r="J33" s="276"/>
      <c r="K33" s="292" t="str">
        <f t="shared" si="1"/>
        <v/>
      </c>
      <c r="L33" s="270"/>
      <c r="M33" s="270"/>
      <c r="N33" s="294" t="str">
        <f t="shared" si="2"/>
        <v/>
      </c>
      <c r="O33" s="268"/>
    </row>
    <row r="34" spans="2:15" x14ac:dyDescent="0.25">
      <c r="B34" s="451"/>
      <c r="C34" s="452"/>
      <c r="D34" s="295"/>
      <c r="E34" s="176"/>
      <c r="F34" s="176"/>
      <c r="G34" s="296"/>
      <c r="H34" s="297"/>
      <c r="I34" s="292" t="str">
        <f t="shared" si="0"/>
        <v/>
      </c>
      <c r="J34" s="276"/>
      <c r="K34" s="292" t="str">
        <f t="shared" si="1"/>
        <v/>
      </c>
      <c r="L34" s="270"/>
      <c r="M34" s="270"/>
      <c r="N34" s="294" t="str">
        <f t="shared" si="2"/>
        <v/>
      </c>
      <c r="O34" s="268"/>
    </row>
    <row r="35" spans="2:15" x14ac:dyDescent="0.25">
      <c r="B35" s="451"/>
      <c r="C35" s="452"/>
      <c r="D35" s="295"/>
      <c r="E35" s="176"/>
      <c r="F35" s="176"/>
      <c r="G35" s="296"/>
      <c r="H35" s="297"/>
      <c r="I35" s="292" t="str">
        <f t="shared" si="0"/>
        <v/>
      </c>
      <c r="J35" s="276"/>
      <c r="K35" s="292" t="str">
        <f t="shared" si="1"/>
        <v/>
      </c>
      <c r="L35" s="270"/>
      <c r="M35" s="270"/>
      <c r="N35" s="294" t="str">
        <f t="shared" si="2"/>
        <v/>
      </c>
      <c r="O35" s="268"/>
    </row>
    <row r="36" spans="2:15" x14ac:dyDescent="0.25">
      <c r="B36" s="451"/>
      <c r="C36" s="452"/>
      <c r="D36" s="295"/>
      <c r="E36" s="176"/>
      <c r="F36" s="176"/>
      <c r="G36" s="296"/>
      <c r="H36" s="297"/>
      <c r="I36" s="292" t="str">
        <f t="shared" si="0"/>
        <v/>
      </c>
      <c r="J36" s="276"/>
      <c r="K36" s="292" t="str">
        <f t="shared" si="1"/>
        <v/>
      </c>
      <c r="L36" s="270"/>
      <c r="M36" s="270"/>
      <c r="N36" s="294" t="str">
        <f t="shared" si="2"/>
        <v/>
      </c>
      <c r="O36" s="268"/>
    </row>
  </sheetData>
  <sheetProtection formatColumns="0" formatRows="0"/>
  <mergeCells count="39">
    <mergeCell ref="B34:C34"/>
    <mergeCell ref="B35:C35"/>
    <mergeCell ref="B36:C36"/>
    <mergeCell ref="B28:C28"/>
    <mergeCell ref="B29:C29"/>
    <mergeCell ref="B30:C30"/>
    <mergeCell ref="B31:C31"/>
    <mergeCell ref="B32:C32"/>
    <mergeCell ref="B33:C33"/>
    <mergeCell ref="B13:C13"/>
    <mergeCell ref="B14:C14"/>
    <mergeCell ref="B27:C27"/>
    <mergeCell ref="B16:C16"/>
    <mergeCell ref="B17:C17"/>
    <mergeCell ref="B18:C18"/>
    <mergeCell ref="B19:C19"/>
    <mergeCell ref="B20:C20"/>
    <mergeCell ref="B21:C21"/>
    <mergeCell ref="B22:C22"/>
    <mergeCell ref="B23:C23"/>
    <mergeCell ref="B24:C24"/>
    <mergeCell ref="B25:C25"/>
    <mergeCell ref="B26:C26"/>
    <mergeCell ref="B15:C15"/>
    <mergeCell ref="D5:D6"/>
    <mergeCell ref="E5:E6"/>
    <mergeCell ref="H5:I5"/>
    <mergeCell ref="M5:M6"/>
    <mergeCell ref="N5:N6"/>
    <mergeCell ref="J5:K5"/>
    <mergeCell ref="L5:L6"/>
    <mergeCell ref="B10:C10"/>
    <mergeCell ref="B11:C11"/>
    <mergeCell ref="B12:C12"/>
    <mergeCell ref="B9:C9"/>
    <mergeCell ref="B5:C5"/>
    <mergeCell ref="B6:C6"/>
    <mergeCell ref="B7:C7"/>
    <mergeCell ref="B8:C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2:BP6"/>
  <sheetViews>
    <sheetView showGridLines="0" workbookViewId="0">
      <selection activeCell="AC25" sqref="AC25"/>
    </sheetView>
  </sheetViews>
  <sheetFormatPr defaultRowHeight="14.5" x14ac:dyDescent="0.35"/>
  <cols>
    <col min="1" max="37" width="3.7265625" customWidth="1"/>
    <col min="38" max="56" width="17.81640625" customWidth="1"/>
    <col min="57" max="57" width="36" customWidth="1"/>
    <col min="58" max="68" width="17.81640625" customWidth="1"/>
  </cols>
  <sheetData>
    <row r="2" spans="1:68" ht="21" x14ac:dyDescent="0.5">
      <c r="B2" s="299" t="s">
        <v>260</v>
      </c>
    </row>
    <row r="5" spans="1:68" ht="65.25" customHeight="1" x14ac:dyDescent="0.35">
      <c r="A5" s="300"/>
      <c r="B5" s="300"/>
      <c r="C5" s="300"/>
      <c r="D5" s="300"/>
      <c r="E5" s="300" t="s">
        <v>261</v>
      </c>
      <c r="F5" s="300" t="s">
        <v>262</v>
      </c>
      <c r="G5" s="300" t="s">
        <v>263</v>
      </c>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1" t="s">
        <v>264</v>
      </c>
      <c r="AM5" s="302" t="s">
        <v>265</v>
      </c>
      <c r="AN5" s="303" t="s">
        <v>266</v>
      </c>
      <c r="AO5" s="303" t="s">
        <v>267</v>
      </c>
      <c r="AP5" s="303" t="s">
        <v>268</v>
      </c>
      <c r="AQ5" s="304" t="s">
        <v>269</v>
      </c>
      <c r="AR5" s="305" t="s">
        <v>270</v>
      </c>
      <c r="AS5" s="306" t="s">
        <v>271</v>
      </c>
      <c r="AT5" s="306" t="s">
        <v>272</v>
      </c>
      <c r="AU5" s="306" t="s">
        <v>273</v>
      </c>
      <c r="AV5" s="306" t="s">
        <v>274</v>
      </c>
      <c r="AW5" s="306"/>
      <c r="AX5" s="306" t="s">
        <v>275</v>
      </c>
      <c r="AY5" s="307" t="s">
        <v>276</v>
      </c>
      <c r="AZ5" s="306" t="s">
        <v>277</v>
      </c>
      <c r="BA5" s="308" t="s">
        <v>278</v>
      </c>
      <c r="BB5" s="309" t="s">
        <v>279</v>
      </c>
      <c r="BC5" s="310" t="s">
        <v>280</v>
      </c>
      <c r="BD5" s="310" t="s">
        <v>281</v>
      </c>
      <c r="BE5" s="311" t="s">
        <v>282</v>
      </c>
      <c r="BF5" s="312" t="s">
        <v>283</v>
      </c>
      <c r="BG5" s="312" t="s">
        <v>284</v>
      </c>
      <c r="BH5" s="312" t="s">
        <v>285</v>
      </c>
      <c r="BI5" s="306" t="s">
        <v>286</v>
      </c>
      <c r="BJ5" s="306" t="s">
        <v>287</v>
      </c>
      <c r="BK5" s="307"/>
      <c r="BL5" s="313"/>
      <c r="BM5" s="314" t="s">
        <v>288</v>
      </c>
      <c r="BN5" s="315" t="s">
        <v>289</v>
      </c>
      <c r="BO5" s="314"/>
      <c r="BP5" s="314"/>
    </row>
    <row r="6" spans="1:68" x14ac:dyDescent="0.35">
      <c r="A6" s="316"/>
      <c r="B6" s="317"/>
      <c r="C6" s="318"/>
      <c r="D6" s="319"/>
      <c r="E6" s="316"/>
      <c r="F6" s="316"/>
      <c r="G6" s="316"/>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20">
        <f>Quotation!$L$12</f>
        <v>0</v>
      </c>
      <c r="AM6" s="321">
        <f>IF(Quotation!$C$88&gt;1,"More than one tool is being presented",Quotation!$H$95)</f>
        <v>0</v>
      </c>
      <c r="AN6" s="320">
        <f>IF(Quotation!$C$88&gt;1,"More than one tool is being presented",Quotation!$I$95)</f>
        <v>0</v>
      </c>
      <c r="AO6" s="320">
        <f>IF(Quotation!C88&gt;1,"More than one tool is being presented",Quotation!L26)</f>
        <v>0</v>
      </c>
      <c r="AP6" s="320">
        <f>IF(Quotation!C88&gt;1,"More than one tool is being presented",Quotation!L27)</f>
        <v>0</v>
      </c>
      <c r="AQ6" s="322">
        <f>IF(Quotation!C88&gt;1,"More than one tool is being presented",Quotation!L28)</f>
        <v>0</v>
      </c>
      <c r="AR6" s="323">
        <f>Quotation!L24</f>
        <v>0</v>
      </c>
      <c r="AS6" s="324">
        <f>IF(Quotation!C88&gt;1,"More than one tool is being presented",Quotation!D90)</f>
        <v>0</v>
      </c>
      <c r="AT6" s="325">
        <f>IF(Quotation!C88&gt;1,"More than one tool is being presented",Quotation!E96)</f>
        <v>0</v>
      </c>
      <c r="AU6" s="324">
        <f>IF(Quotation!C88&gt;1,"More than one tool is being presented",Quotation!F90)</f>
        <v>0</v>
      </c>
      <c r="AV6" s="325">
        <f>IF(Quotation!C88&gt;1,"More than one tool is being presented",Quotation!C100)</f>
        <v>0</v>
      </c>
      <c r="AW6" s="326"/>
      <c r="AX6" s="327" t="str">
        <f>IF(Quotation!C88&gt;1,"More than one tool is being presented",Quotation!J95&amp;" "&amp;Quotation!K95)</f>
        <v xml:space="preserve"> </v>
      </c>
      <c r="AY6" s="327">
        <f>IF(Quotation!C88&gt;1,"More than one tool is being presented",Quotation!C95)</f>
        <v>0</v>
      </c>
      <c r="AZ6" s="328">
        <f>IF(Quotation!C88&gt;1,"More than one tool is being presented",Quotation!M90)</f>
        <v>0</v>
      </c>
      <c r="BA6" s="329" t="str">
        <f>IF(Quotation!C88&gt;1,"More than one tool is being presented",Quotation!N95&amp;" "&amp;Quotation!N96&amp;" "&amp;Quotation!N97&amp;" "&amp;Quotation!N98&amp;" "&amp;Quotation!N99&amp;" "&amp;Quotation!N100)</f>
        <v xml:space="preserve">     </v>
      </c>
      <c r="BB6" s="330">
        <f>Quotation!O34</f>
        <v>0</v>
      </c>
      <c r="BC6" s="328">
        <f>Quotation!O40</f>
        <v>0</v>
      </c>
      <c r="BD6" s="328">
        <f>Quotation!O47</f>
        <v>0</v>
      </c>
      <c r="BE6" s="328">
        <f>SUM(Quotation!D55,Quotation!F59,Quotation!L55)</f>
        <v>0</v>
      </c>
      <c r="BF6" s="328">
        <f>Quotation!M63</f>
        <v>0</v>
      </c>
      <c r="BG6" s="328">
        <f>Quotation!M64</f>
        <v>0</v>
      </c>
      <c r="BH6" s="328">
        <f>Quotation!M65</f>
        <v>0</v>
      </c>
      <c r="BI6" s="325">
        <f>Quotation!L29</f>
        <v>0</v>
      </c>
      <c r="BJ6" s="325">
        <f>Quotation!L30</f>
        <v>0</v>
      </c>
      <c r="BK6" s="326"/>
      <c r="BL6" s="331"/>
      <c r="BM6" s="327">
        <f>Quotation!L22</f>
        <v>0</v>
      </c>
      <c r="BN6" s="332">
        <f>Quotation!L21</f>
        <v>0</v>
      </c>
      <c r="BO6" s="326"/>
      <c r="BP6" s="326"/>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IF(F6="Mielec",'https://husqvarnagroup.sharepoint.com/sites/Husqvarna-Team-project-sourcing/NPD Projects/Rider R400 Gen II/Supplier Selection/[RFQ Template.Version 16 (BV).xlsm]Intro Page SSFile'!#REF!,'https://husqvarnagroup.sharepoint.com/sites/Husqvarna-Team-project-sourcing/NPD Projects/Rider R400 Gen II/Supplier Selection/[RFQ Template.Version 16 (BV).xlsm]Intro Page SSFile'!#REF!)</xm:f>
          </x14:formula1>
          <xm:sqref>M6</xm:sqref>
        </x14:dataValidation>
        <x14:dataValidation type="list" allowBlank="1" showInputMessage="1" showErrorMessage="1" xr:uid="{00000000-0002-0000-0500-000001000000}">
          <x14:formula1>
            <xm:f>'https://husqvarnagroup.sharepoint.com/sites/Husqvarna-Team-project-sourcing/NPD Projects/Rider R400 Gen II/Supplier Selection/[RFQ Template.Version 16 (BV).xlsm]Intro Page SSFile'!#REF!</xm:f>
          </x14:formula1>
          <xm:sqref>N6 BP6 Y6:AA6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Process Document Word" ma:contentTypeID="0x0101006BA6A2C2B4F9A547A679923622BE829001009768CF6BCF92BB41B575B8061BA4B891" ma:contentTypeVersion="204" ma:contentTypeDescription="Create a new document." ma:contentTypeScope="" ma:versionID="0c24a62d922cea528f84d39844080fbc">
  <xsd:schema xmlns:xsd="http://www.w3.org/2001/XMLSchema" xmlns:xs="http://www.w3.org/2001/XMLSchema" xmlns:p="http://schemas.microsoft.com/office/2006/metadata/properties" xmlns:ns1="http://schemas.microsoft.com/sharepoint/v3" xmlns:ns2="d22f00f7-fd11-4e19-8a0f-b82870df1f13" xmlns:ns3="be88956a-69a6-4615-9b4d-9038f46d1fec" xmlns:ns4="fe750104-2b6e-474e-b1dc-35fa815954a3" xmlns:ns5="http://schemas.microsoft.com/sharepoint/v4" targetNamespace="http://schemas.microsoft.com/office/2006/metadata/properties" ma:root="true" ma:fieldsID="3a7af118274c2546640f98231ddceef4" ns1:_="" ns2:_="" ns3:_="" ns4:_="" ns5:_="">
    <xsd:import namespace="http://schemas.microsoft.com/sharepoint/v3"/>
    <xsd:import namespace="d22f00f7-fd11-4e19-8a0f-b82870df1f13"/>
    <xsd:import namespace="be88956a-69a6-4615-9b4d-9038f46d1fec"/>
    <xsd:import namespace="fe750104-2b6e-474e-b1dc-35fa815954a3"/>
    <xsd:import namespace="http://schemas.microsoft.com/sharepoint/v4"/>
    <xsd:element name="properties">
      <xsd:complexType>
        <xsd:sequence>
          <xsd:element name="documentManagement">
            <xsd:complexType>
              <xsd:all>
                <xsd:element ref="ns2:BPV_HasRelatedProcess" minOccurs="0"/>
                <xsd:element ref="ns2:BPV_Editor"/>
                <xsd:element ref="ns2:BPV_Owner"/>
                <xsd:element ref="ns1:PublishingStartDate" minOccurs="0"/>
                <xsd:element ref="ns1:PublishingExpirationDate" minOccurs="0"/>
                <xsd:element ref="ns2:BPV_ApprovedDate" minOccurs="0"/>
                <xsd:element ref="ns2:BPV_ApprovedVersion" minOccurs="0"/>
                <xsd:element ref="ns2:BPV_SearchAlias" minOccurs="0"/>
                <xsd:element ref="ns3:TaxCatchAllLabel" minOccurs="0"/>
                <xsd:element ref="ns2:e169d613d1f64222a249f5f127a081ef" minOccurs="0"/>
                <xsd:element ref="ns2:n7cf29562ce84aa78a5af3422842125e" minOccurs="0"/>
                <xsd:element ref="ns2:i2bbf4422ad1407499c478ca24e78c92" minOccurs="0"/>
                <xsd:element ref="ns2:g13224e8b00242de9946c00627724704" minOccurs="0"/>
                <xsd:element ref="ns2:_dlc_DocIdUrl" minOccurs="0"/>
                <xsd:element ref="ns2:bb689f3d63c6497ea7147fc37b35a3a9" minOccurs="0"/>
                <xsd:element ref="ns2:_dlc_DocId" minOccurs="0"/>
                <xsd:element ref="ns2:d8f6b17f6eff47af9f0be1e1a3bf0d49" minOccurs="0"/>
                <xsd:element ref="ns2:_dlc_DocIdPersistId" minOccurs="0"/>
                <xsd:element ref="ns2:l9f6f08a97054d2983154237e8792e8d" minOccurs="0"/>
                <xsd:element ref="ns2:fd5d7a77f1644d888f868cdefa2fd76a" minOccurs="0"/>
                <xsd:element ref="ns3:TaxCatchAll" minOccurs="0"/>
                <xsd:element ref="ns1:_dlc_Exempt" minOccurs="0"/>
                <xsd:element ref="ns4:DLCPolicyLabelValue" minOccurs="0"/>
                <xsd:element ref="ns4:DLCPolicyLabelClientValue" minOccurs="0"/>
                <xsd:element ref="ns4:DLCPolicyLabelLock" minOccurs="0"/>
                <xsd:element ref="ns1:_dlc_ExpireDateSaved" minOccurs="0"/>
                <xsd:element ref="ns1:_dlc_ExpireDate" minOccurs="0"/>
                <xsd:element ref="ns5:IconOverlay" minOccurs="0"/>
                <xsd:element ref="ns4:MediaServiceMetadata" minOccurs="0"/>
                <xsd:element ref="ns4:MediaServiceFastMetadata" minOccurs="0"/>
                <xsd:element ref="ns4:MediaServiceAutoTags" minOccurs="0"/>
                <xsd:element ref="ns4:Sort_x0020_order" minOccurs="0"/>
                <xsd:element ref="ns2:BPV_Approv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dexed="true" ma:internalName="PublishingExpirationDate">
      <xsd:simpleType>
        <xsd:restriction base="dms:Unknown"/>
      </xsd:simpleType>
    </xsd:element>
    <xsd:element name="_dlc_Exempt" ma:index="37" nillable="true" ma:displayName="Exempt from Policy" ma:description="" ma:hidden="true" ma:internalName="_dlc_Exempt" ma:readOnly="true">
      <xsd:simpleType>
        <xsd:restriction base="dms:Unknown"/>
      </xsd:simpleType>
    </xsd:element>
    <xsd:element name="_dlc_ExpireDateSaved" ma:index="41" nillable="true" ma:displayName="Original Expiration Date" ma:description="" ma:hidden="true" ma:internalName="_dlc_ExpireDateSaved" ma:readOnly="true">
      <xsd:simpleType>
        <xsd:restriction base="dms:DateTime"/>
      </xsd:simpleType>
    </xsd:element>
    <xsd:element name="_dlc_ExpireDate" ma:index="4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22f00f7-fd11-4e19-8a0f-b82870df1f13" elementFormDefault="qualified">
    <xsd:import namespace="http://schemas.microsoft.com/office/2006/documentManagement/types"/>
    <xsd:import namespace="http://schemas.microsoft.com/office/infopath/2007/PartnerControls"/>
    <xsd:element name="BPV_HasRelatedProcess" ma:index="3" nillable="true" ma:displayName="Has related process" ma:default="0" ma:description="Check this box if this document should be shown in related processes.&#10;Please Specify the related processes below:" ma:indexed="true" ma:internalName="BPV_HasRelatedProcess">
      <xsd:simpleType>
        <xsd:restriction base="dms:Boolean"/>
      </xsd:simpleType>
    </xsd:element>
    <xsd:element name="BPV_Editor" ma:index="5" ma:displayName="Editor" ma:internalName="BPV_Edi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PV_Owner" ma:index="6" ma:displayName="Owner" ma:internalName="BPV_Own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PV_ApprovedDate" ma:index="15" nillable="true" ma:displayName="Approved date" ma:format="DateOnly" ma:internalName="BPV_ApprovedDate">
      <xsd:simpleType>
        <xsd:restriction base="dms:DateTime"/>
      </xsd:simpleType>
    </xsd:element>
    <xsd:element name="BPV_ApprovedVersion" ma:index="16" nillable="true" ma:displayName="Current Version" ma:internalName="BPV_ApprovedVersion">
      <xsd:simpleType>
        <xsd:restriction base="dms:Text">
          <xsd:maxLength value="255"/>
        </xsd:restriction>
      </xsd:simpleType>
    </xsd:element>
    <xsd:element name="BPV_SearchAlias" ma:index="17" nillable="true" ma:displayName="Search Alias" ma:internalName="BPV_SearchAlias">
      <xsd:simpleType>
        <xsd:restriction base="dms:Text">
          <xsd:maxLength value="255"/>
        </xsd:restriction>
      </xsd:simpleType>
    </xsd:element>
    <xsd:element name="e169d613d1f64222a249f5f127a081ef" ma:index="20" nillable="true" ma:taxonomy="true" ma:internalName="e169d613d1f64222a249f5f127a081ef" ma:taxonomyFieldName="BPV_RelatedProcesses" ma:displayName="Related processes" ma:fieldId="{e169d613-d1f6-4222-a249-f5f127a081ef}" ma:taxonomyMulti="true" ma:sspId="4a3cf861-1a37-4655-b50d-9ea7e102b6c1" ma:termSetId="59b5f558-7856-4e4c-bd1f-257933971558" ma:anchorId="00000000-0000-0000-0000-000000000000" ma:open="false" ma:isKeyword="false">
      <xsd:complexType>
        <xsd:sequence>
          <xsd:element ref="pc:Terms" minOccurs="0" maxOccurs="1"/>
        </xsd:sequence>
      </xsd:complexType>
    </xsd:element>
    <xsd:element name="n7cf29562ce84aa78a5af3422842125e" ma:index="22" ma:taxonomy="true" ma:internalName="n7cf29562ce84aa78a5af3422842125e" ma:taxonomyFieldName="BPV_TargetGroup" ma:displayName="Target group" ma:fieldId="{77cf2956-2ce8-4aa7-8a5a-f3422842125e}" ma:taxonomyMulti="true" ma:sspId="4a3cf861-1a37-4655-b50d-9ea7e102b6c1" ma:termSetId="2bbe6366-847f-47f4-aaef-8ff94f5178b5" ma:anchorId="00000000-0000-0000-0000-000000000000" ma:open="false" ma:isKeyword="false">
      <xsd:complexType>
        <xsd:sequence>
          <xsd:element ref="pc:Terms" minOccurs="0" maxOccurs="1"/>
        </xsd:sequence>
      </xsd:complexType>
    </xsd:element>
    <xsd:element name="i2bbf4422ad1407499c478ca24e78c92" ma:index="24" ma:taxonomy="true" ma:internalName="i2bbf4422ad1407499c478ca24e78c92" ma:taxonomyFieldName="BPV_Location" ma:displayName="Location" ma:fieldId="{22bbf442-2ad1-4074-99c4-78ca24e78c92}" ma:taxonomyMulti="true" ma:sspId="4a3cf861-1a37-4655-b50d-9ea7e102b6c1" ma:termSetId="2e6c2860-075f-4c52-880f-6f4b8f7f1ae4" ma:anchorId="00000000-0000-0000-0000-000000000000" ma:open="false" ma:isKeyword="false">
      <xsd:complexType>
        <xsd:sequence>
          <xsd:element ref="pc:Terms" minOccurs="0" maxOccurs="1"/>
        </xsd:sequence>
      </xsd:complexType>
    </xsd:element>
    <xsd:element name="g13224e8b00242de9946c00627724704" ma:index="26" nillable="true" ma:taxonomy="true" ma:internalName="g13224e8b00242de9946c00627724704" ma:taxonomyFieldName="BPV_Certification" ma:displayName="Certification" ma:fieldId="{013224e8-b002-42de-9946-c00627724704}" ma:taxonomyMulti="true" ma:sspId="4a3cf861-1a37-4655-b50d-9ea7e102b6c1" ma:termSetId="d1860de8-9a17-471b-89af-9b73ca5d9ad4" ma:anchorId="00000000-0000-0000-0000-000000000000" ma:open="false" ma:isKeyword="false">
      <xsd:complexType>
        <xsd:sequence>
          <xsd:element ref="pc:Terms" minOccurs="0" maxOccurs="1"/>
        </xsd:sequence>
      </xsd:complex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bb689f3d63c6497ea7147fc37b35a3a9" ma:index="28" ma:taxonomy="true" ma:internalName="bb689f3d63c6497ea7147fc37b35a3a9" ma:taxonomyFieldName="BPV_DocumentType" ma:displayName="Document type" ma:indexed="true" ma:default="" ma:fieldId="{bb689f3d-63c6-497e-a714-7fc37b35a3a9}" ma:sspId="4a3cf861-1a37-4655-b50d-9ea7e102b6c1" ma:termSetId="306a7427-fb9e-46eb-bed2-2bc46d9ef1f8" ma:anchorId="00000000-0000-0000-0000-000000000000" ma:open="false" ma:isKeyword="false">
      <xsd:complexType>
        <xsd:sequence>
          <xsd:element ref="pc:Terms" minOccurs="0" maxOccurs="1"/>
        </xsd:sequence>
      </xsd:complexType>
    </xsd:element>
    <xsd:element name="_dlc_DocId" ma:index="29" nillable="true" ma:displayName="Document ID Value" ma:description="The value of the document ID assigned to this item." ma:internalName="_dlc_DocId" ma:readOnly="true">
      <xsd:simpleType>
        <xsd:restriction base="dms:Text"/>
      </xsd:simpleType>
    </xsd:element>
    <xsd:element name="d8f6b17f6eff47af9f0be1e1a3bf0d49" ma:index="30" ma:taxonomy="true" ma:internalName="d8f6b17f6eff47af9f0be1e1a3bf0d49" ma:taxonomyFieldName="BPV_DocumentClassification" ma:displayName="Document classification" ma:readOnly="false" ma:fieldId="{d8f6b17f-6eff-47af-9f0b-e1e1a3bf0d49}" ma:taxonomyMulti="true" ma:sspId="4a3cf861-1a37-4655-b50d-9ea7e102b6c1" ma:termSetId="8070d71e-de02-4c1b-a355-c7f451b51c08" ma:anchorId="00000000-0000-0000-0000-000000000000" ma:open="fals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l9f6f08a97054d2983154237e8792e8d" ma:index="32" nillable="true" ma:taxonomy="true" ma:internalName="l9f6f08a97054d2983154237e8792e8d" ma:taxonomyFieldName="BPV_Language" ma:displayName="Language" ma:fieldId="{59f6f08a-9705-4d29-8315-4237e8792e8d}" ma:taxonomyMulti="true" ma:sspId="4a3cf861-1a37-4655-b50d-9ea7e102b6c1" ma:termSetId="cc0948cf-690b-474c-9d93-cee914aaa475" ma:anchorId="00000000-0000-0000-0000-000000000000" ma:open="false" ma:isKeyword="false">
      <xsd:complexType>
        <xsd:sequence>
          <xsd:element ref="pc:Terms" minOccurs="0" maxOccurs="1"/>
        </xsd:sequence>
      </xsd:complexType>
    </xsd:element>
    <xsd:element name="fd5d7a77f1644d888f868cdefa2fd76a" ma:index="35" ma:taxonomy="true" ma:internalName="fd5d7a77f1644d888f868cdefa2fd76a" ma:taxonomyFieldName="BPV_Process" ma:displayName="Process" ma:indexed="true" ma:fieldId="{fd5d7a77-f164-4d88-8f86-8cdefa2fd76a}" ma:sspId="4a3cf861-1a37-4655-b50d-9ea7e102b6c1" ma:termSetId="59b5f558-7856-4e4c-bd1f-257933971558" ma:anchorId="00000000-0000-0000-0000-000000000000" ma:open="false" ma:isKeyword="false">
      <xsd:complexType>
        <xsd:sequence>
          <xsd:element ref="pc:Terms" minOccurs="0" maxOccurs="1"/>
        </xsd:sequence>
      </xsd:complexType>
    </xsd:element>
    <xsd:element name="BPV_ApprovedBy" ma:index="49" nillable="true" ma:displayName="Approved by" ma:hidden="true" ma:SharePointGroup="0" ma:internalName="BPV_Approv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88956a-69a6-4615-9b4d-9038f46d1fec" elementFormDefault="qualified">
    <xsd:import namespace="http://schemas.microsoft.com/office/2006/documentManagement/types"/>
    <xsd:import namespace="http://schemas.microsoft.com/office/infopath/2007/PartnerControls"/>
    <xsd:element name="TaxCatchAllLabel" ma:index="18" nillable="true" ma:displayName="Taxonomy Catch All Column1" ma:description="" ma:hidden="true" ma:list="{397b805e-a5d5-4b31-83ff-f48f6b576376}" ma:internalName="TaxCatchAllLabel" ma:readOnly="true" ma:showField="CatchAllDataLabel" ma:web="d22f00f7-fd11-4e19-8a0f-b82870df1f13">
      <xsd:complexType>
        <xsd:complexContent>
          <xsd:extension base="dms:MultiChoiceLookup">
            <xsd:sequence>
              <xsd:element name="Value" type="dms:Lookup" maxOccurs="unbounded" minOccurs="0" nillable="true"/>
            </xsd:sequence>
          </xsd:extension>
        </xsd:complexContent>
      </xsd:complexType>
    </xsd:element>
    <xsd:element name="TaxCatchAll" ma:index="36" nillable="true" ma:displayName="Taxonomy Catch All Column" ma:description="" ma:hidden="true" ma:list="{397b805e-a5d5-4b31-83ff-f48f6b576376}" ma:internalName="TaxCatchAll" ma:showField="CatchAllData" ma:web="d22f00f7-fd11-4e19-8a0f-b82870df1f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50104-2b6e-474e-b1dc-35fa815954a3" elementFormDefault="qualified">
    <xsd:import namespace="http://schemas.microsoft.com/office/2006/documentManagement/types"/>
    <xsd:import namespace="http://schemas.microsoft.com/office/infopath/2007/PartnerControls"/>
    <xsd:element name="DLCPolicyLabelValue" ma:index="3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0"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Metadata" ma:index="44" nillable="true" ma:displayName="MediaServiceMetadata" ma:description="" ma:hidden="true" ma:internalName="MediaServiceMetadata" ma:readOnly="true">
      <xsd:simpleType>
        <xsd:restriction base="dms:Note"/>
      </xsd:simpleType>
    </xsd:element>
    <xsd:element name="MediaServiceFastMetadata" ma:index="45" nillable="true" ma:displayName="MediaServiceFastMetadata" ma:description="" ma:hidden="true" ma:internalName="MediaServiceFastMetadata" ma:readOnly="true">
      <xsd:simpleType>
        <xsd:restriction base="dms:Note"/>
      </xsd:simpleType>
    </xsd:element>
    <xsd:element name="MediaServiceAutoTags" ma:index="46" nillable="true" ma:displayName="MediaServiceAutoTags" ma:description="" ma:internalName="MediaServiceAutoTags" ma:readOnly="true">
      <xsd:simpleType>
        <xsd:restriction base="dms:Text"/>
      </xsd:simpleType>
    </xsd:element>
    <xsd:element name="Sort_x0020_order" ma:index="47" nillable="true" ma:displayName="Sort order" ma:decimals="0" ma:default="0" ma:hidden="true" ma:internalName="Sort_x0020_order"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22f00f7-fd11-4e19-8a0f-b82870df1f13">HWWDOC-1878489343-5749</_dlc_DocId>
    <_dlc_DocIdUrl xmlns="d22f00f7-fd11-4e19-8a0f-b82870df1f13">
      <Url>https://husqvarnagroup.sharepoint.com/sites/Husqvarna%20How%20We%20Work/_layouts/15/DocIdRedir.aspx?ID=HWWDOC-1878489343-5749</Url>
      <Description>HWWDOC-1878489343-5749</Description>
    </_dlc_DocIdUrl>
    <_dlc_ExpireDate xmlns="http://schemas.microsoft.com/sharepoint/v3">2020-10-23T10:54:51+00:00</_dlc_ExpireDate>
    <DLCPolicyLabelValue xmlns="fe750104-2b6e-474e-b1dc-35fa815954a3">Version: 1.0                              DocId:HWWDOC-1878489343-5749</DLCPolicyLabelValue>
    <BPV_Owner xmlns="d22f00f7-fd11-4e19-8a0f-b82870df1f13">
      <UserInfo>
        <DisplayName>Marcus Rollfelt</DisplayName>
        <AccountId>356</AccountId>
        <AccountType/>
      </UserInfo>
    </BPV_Owner>
    <DLCPolicyLabelLock xmlns="fe750104-2b6e-474e-b1dc-35fa815954a3" xsi:nil="true"/>
    <BPV_SearchAlias xmlns="d22f00f7-fd11-4e19-8a0f-b82870df1f13" xsi:nil="true"/>
    <l9f6f08a97054d2983154237e8792e8d xmlns="d22f00f7-fd11-4e19-8a0f-b82870df1f13">
      <Terms xmlns="http://schemas.microsoft.com/office/infopath/2007/PartnerControls"/>
    </l9f6f08a97054d2983154237e8792e8d>
    <TaxCatchAll xmlns="be88956a-69a6-4615-9b4d-9038f46d1fec">
      <Value>5</Value>
      <Value>74</Value>
      <Value>26</Value>
      <Value>191</Value>
      <Value>36</Value>
    </TaxCatchAll>
    <BPV_ApprovedVersion xmlns="d22f00f7-fd11-4e19-8a0f-b82870df1f13">1.0</BPV_ApprovedVersion>
    <i2bbf4422ad1407499c478ca24e78c92 xmlns="d22f00f7-fd11-4e19-8a0f-b82870df1f13">
      <Terms xmlns="http://schemas.microsoft.com/office/infopath/2007/PartnerControls">
        <TermInfo xmlns="http://schemas.microsoft.com/office/infopath/2007/PartnerControls">
          <TermName xmlns="http://schemas.microsoft.com/office/infopath/2007/PartnerControls">Huskvarna</TermName>
          <TermId xmlns="http://schemas.microsoft.com/office/infopath/2007/PartnerControls">6bdc94ae-9c00-4da0-a2f4-0be41bdfe389</TermId>
        </TermInfo>
      </Terms>
    </i2bbf4422ad1407499c478ca24e78c92>
    <IconOverlay xmlns="http://schemas.microsoft.com/sharepoint/v4" xsi:nil="true"/>
    <Sort_x0020_order xmlns="fe750104-2b6e-474e-b1dc-35fa815954a3">0</Sort_x0020_order>
    <BPV_HasRelatedProcess xmlns="d22f00f7-fd11-4e19-8a0f-b82870df1f13" xsi:nil="true"/>
    <BPV_ApprovedDate xmlns="d22f00f7-fd11-4e19-8a0f-b82870df1f13">2018-10-23T10:54:52+00:00</BPV_ApprovedDate>
    <BPV_ApprovedBy xmlns="d22f00f7-fd11-4e19-8a0f-b82870df1f13">
      <UserInfo>
        <DisplayName>Marcus Rollfelt</DisplayName>
        <AccountId>356</AccountId>
        <AccountType/>
      </UserInfo>
    </BPV_ApprovedBy>
    <bb689f3d63c6497ea7147fc37b35a3a9 xmlns="d22f00f7-fd11-4e19-8a0f-b82870df1f1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2af109a4-19ed-4114-a0dd-7da069ee2fdf</TermId>
        </TermInfo>
      </Terms>
    </bb689f3d63c6497ea7147fc37b35a3a9>
    <BPV_Editor xmlns="d22f00f7-fd11-4e19-8a0f-b82870df1f13">
      <UserInfo>
        <DisplayName>Anna Cristina  Friedrich</DisplayName>
        <AccountId>1110</AccountId>
        <AccountType/>
      </UserInfo>
    </BPV_Editor>
    <PublishingExpirationDate xmlns="http://schemas.microsoft.com/sharepoint/v3" xsi:nil="true"/>
    <e169d613d1f64222a249f5f127a081ef xmlns="d22f00f7-fd11-4e19-8a0f-b82870df1f13">
      <Terms xmlns="http://schemas.microsoft.com/office/infopath/2007/PartnerControls"/>
    </e169d613d1f64222a249f5f127a081ef>
    <PublishingStartDate xmlns="http://schemas.microsoft.com/sharepoint/v3" xsi:nil="true"/>
    <d8f6b17f6eff47af9f0be1e1a3bf0d49 xmlns="d22f00f7-fd11-4e19-8a0f-b82870df1f13">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01e02298-6336-4d9d-9823-e069e317df91</TermId>
        </TermInfo>
      </Terms>
    </d8f6b17f6eff47af9f0be1e1a3bf0d49>
    <g13224e8b00242de9946c00627724704 xmlns="d22f00f7-fd11-4e19-8a0f-b82870df1f13">
      <Terms xmlns="http://schemas.microsoft.com/office/infopath/2007/PartnerControls"/>
    </g13224e8b00242de9946c00627724704>
    <DLCPolicyLabelClientValue xmlns="fe750104-2b6e-474e-b1dc-35fa815954a3">Version: 1.0                              DocId:HWWDOC-1878489343-5749</DLCPolicyLabelClientValue>
    <n7cf29562ce84aa78a5af3422842125e xmlns="d22f00f7-fd11-4e19-8a0f-b82870df1f13">
      <Terms xmlns="http://schemas.microsoft.com/office/infopath/2007/PartnerControls">
        <TermInfo xmlns="http://schemas.microsoft.com/office/infopath/2007/PartnerControls">
          <TermName xmlns="http://schemas.microsoft.com/office/infopath/2007/PartnerControls">Husqvarna Division</TermName>
          <TermId xmlns="http://schemas.microsoft.com/office/infopath/2007/PartnerControls">69bed1a7-5c81-497b-b359-f726f0de29a6</TermId>
        </TermInfo>
      </Terms>
    </n7cf29562ce84aa78a5af3422842125e>
    <fd5d7a77f1644d888f868cdefa2fd76a xmlns="d22f00f7-fd11-4e19-8a0f-b82870df1f13">
      <Terms xmlns="http://schemas.microsoft.com/office/infopath/2007/PartnerControls">
        <TermInfo xmlns="http://schemas.microsoft.com/office/infopath/2007/PartnerControls">
          <TermName xmlns="http://schemas.microsoft.com/office/infopath/2007/PartnerControls">How to Drive New Development Projects</TermName>
          <TermId xmlns="http://schemas.microsoft.com/office/infopath/2007/PartnerControls">b5733e5a-ddef-4e78-b0d1-bbb0d4062178</TermId>
        </TermInfo>
      </Terms>
    </fd5d7a77f1644d888f868cdefa2fd76a>
    <_dlc_ExpireDateSaved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Process Document Word</p:Name>
  <p:Description/>
  <p:Statement/>
  <p:PolicyItems>
    <p:PolicyItem featureId="Microsoft.Office.RecordsManagement.PolicyFeatures.PolicyLabel" staticId="0x0101006BA6A2C2B4F9A547A679923622BE829001009768CF6BCF92BB41B575B8061BA4B891|934989806" UniqueId="2e8ea20e-e846-473f-85b9-ae281ba7dd7b">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BPV_ApprovedVersion</segment>
          <segment type="literal">\t\t\t\t\t\tDocId:</segment>
          <segment type="metadata">_dlc_DocId</segment>
        </label>
      </p:CustomData>
    </p:PolicyItem>
    <p:PolicyItem featureId="Microsoft.Office.RecordsManagement.PolicyFeatures.Expiration" staticId="0x0101006BA6A2C2B4F9A547A679923622BE829001009768CF6BCF92BB41B575B8061BA4B891|1912705971" UniqueId="cf318b16-e97f-48d9-9a05-9d957a4920f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24</number>
                  <property>Modified</property>
                  <propertyId>28cf69c5-fa48-462a-b5cd-27b6f9d2bd5f</propertyId>
                  <period>months</period>
                </formula>
                <action type="workflow" id="ea5832b0-f3ef-4abd-83dc-e67d193e3de6"/>
              </data>
            </stages>
          </Schedule>
        </Schedules>
      </p:CustomData>
    </p:PolicyItem>
  </p:PolicyItems>
</p:Policy>
</file>

<file path=customXml/itemProps1.xml><?xml version="1.0" encoding="utf-8"?>
<ds:datastoreItem xmlns:ds="http://schemas.openxmlformats.org/officeDocument/2006/customXml" ds:itemID="{1FE4DB85-F0F9-48CF-B68C-64ECF14A3F4A}">
  <ds:schemaRefs>
    <ds:schemaRef ds:uri="http://schemas.microsoft.com/office/2006/metadata/customXsn"/>
  </ds:schemaRefs>
</ds:datastoreItem>
</file>

<file path=customXml/itemProps2.xml><?xml version="1.0" encoding="utf-8"?>
<ds:datastoreItem xmlns:ds="http://schemas.openxmlformats.org/officeDocument/2006/customXml" ds:itemID="{1519B68A-0CB1-42C9-BB48-78A6634FCD80}">
  <ds:schemaRefs>
    <ds:schemaRef ds:uri="http://schemas.microsoft.com/sharepoint/events"/>
  </ds:schemaRefs>
</ds:datastoreItem>
</file>

<file path=customXml/itemProps3.xml><?xml version="1.0" encoding="utf-8"?>
<ds:datastoreItem xmlns:ds="http://schemas.openxmlformats.org/officeDocument/2006/customXml" ds:itemID="{34853558-4D60-48A9-9A4A-4E688F775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2f00f7-fd11-4e19-8a0f-b82870df1f13"/>
    <ds:schemaRef ds:uri="be88956a-69a6-4615-9b4d-9038f46d1fec"/>
    <ds:schemaRef ds:uri="fe750104-2b6e-474e-b1dc-35fa815954a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9E6626B-217C-4970-A36B-E4DA13561FC4}">
  <ds:schemaRefs>
    <ds:schemaRef ds:uri="http://purl.org/dc/terms/"/>
    <ds:schemaRef ds:uri="http://schemas.openxmlformats.org/package/2006/metadata/core-properties"/>
    <ds:schemaRef ds:uri="http://schemas.microsoft.com/office/2006/documentManagement/types"/>
    <ds:schemaRef ds:uri="d22f00f7-fd11-4e19-8a0f-b82870df1f13"/>
    <ds:schemaRef ds:uri="http://purl.org/dc/elements/1.1/"/>
    <ds:schemaRef ds:uri="http://schemas.microsoft.com/office/2006/metadata/properties"/>
    <ds:schemaRef ds:uri="http://schemas.microsoft.com/office/infopath/2007/PartnerControls"/>
    <ds:schemaRef ds:uri="be88956a-69a6-4615-9b4d-9038f46d1fec"/>
    <ds:schemaRef ds:uri="http://schemas.microsoft.com/sharepoint/v4"/>
    <ds:schemaRef ds:uri="fe750104-2b6e-474e-b1dc-35fa815954a3"/>
    <ds:schemaRef ds:uri="http://schemas.microsoft.com/sharepoint/v3"/>
    <ds:schemaRef ds:uri="http://www.w3.org/XML/1998/namespace"/>
    <ds:schemaRef ds:uri="http://purl.org/dc/dcmitype/"/>
  </ds:schemaRefs>
</ds:datastoreItem>
</file>

<file path=customXml/itemProps5.xml><?xml version="1.0" encoding="utf-8"?>
<ds:datastoreItem xmlns:ds="http://schemas.openxmlformats.org/officeDocument/2006/customXml" ds:itemID="{C35E6B8B-ABFF-415D-8ACF-2CBC93699C18}">
  <ds:schemaRefs>
    <ds:schemaRef ds:uri="http://schemas.microsoft.com/sharepoint/v3/contenttype/forms"/>
  </ds:schemaRefs>
</ds:datastoreItem>
</file>

<file path=customXml/itemProps6.xml><?xml version="1.0" encoding="utf-8"?>
<ds:datastoreItem xmlns:ds="http://schemas.openxmlformats.org/officeDocument/2006/customXml" ds:itemID="{0D8308F7-917E-4E31-9F46-58E8E5D59FB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Quotation</vt:lpstr>
      <vt:lpstr>Procured Parts</vt:lpstr>
      <vt:lpstr>Raw Materials</vt:lpstr>
      <vt:lpstr>Process Costs</vt:lpstr>
      <vt:lpstr>Summarised quotation</vt:lpstr>
      <vt:lpstr>Quotation!Print_Area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creator>Anna Cristina  Friedrich</dc:creator>
  <cp:lastModifiedBy>H682636</cp:lastModifiedBy>
  <dcterms:created xsi:type="dcterms:W3CDTF">2017-08-08T02:13:55Z</dcterms:created>
  <dcterms:modified xsi:type="dcterms:W3CDTF">2019-05-21T08:22:08Z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0x0101006BA6A2C2B4F9A547A679923622BE829001009768CF6BCF92BB41B575B8061BA4B891|1912705971</vt:lpwstr>
  </property>
  <property fmtid="{D5CDD505-2E9C-101B-9397-08002B2CF9AE}" pid="3" name="ContentTypeId">
    <vt:lpwstr>0x0101006BA6A2C2B4F9A547A679923622BE829001009768CF6BCF92BB41B575B8061BA4B891</vt:lpwstr>
  </property>
  <property fmtid="{D5CDD505-2E9C-101B-9397-08002B2CF9AE}" pid="4" name="ItemRetentionFormula">
    <vt:lpwstr>&lt;formula id="Microsoft.Office.RecordsManagement.PolicyFeatures.Expiration.Formula.BuiltIn"&gt;&lt;number&gt;24&lt;/number&gt;&lt;property&gt;Modified&lt;/property&gt;&lt;propertyId&gt;28cf69c5-fa48-462a-b5cd-27b6f9d2bd5f&lt;/propertyId&gt;&lt;period&gt;months&lt;/period&gt;&lt;/formula&gt;</vt:lpwstr>
  </property>
  <property fmtid="{D5CDD505-2E9C-101B-9397-08002B2CF9AE}" pid="5" name="_dlc_DocIdItemGuid">
    <vt:lpwstr>5327af0b-3e2e-48bb-b0a8-d01d0cee5e21</vt:lpwstr>
  </property>
  <property fmtid="{D5CDD505-2E9C-101B-9397-08002B2CF9AE}" pid="6" name="BPV_Process">
    <vt:lpwstr>191;#How to Drive New Development Projects|b5733e5a-ddef-4e78-b0d1-bbb0d4062178</vt:lpwstr>
  </property>
  <property fmtid="{D5CDD505-2E9C-101B-9397-08002B2CF9AE}" pid="7" name="BPV_DocumentClassification">
    <vt:lpwstr>74;#Internal|01e02298-6336-4d9d-9823-e069e317df91</vt:lpwstr>
  </property>
  <property fmtid="{D5CDD505-2E9C-101B-9397-08002B2CF9AE}" pid="8" name="BPV_TargetGroup">
    <vt:lpwstr>5;#Husqvarna Division|69bed1a7-5c81-497b-b359-f726f0de29a6</vt:lpwstr>
  </property>
  <property fmtid="{D5CDD505-2E9C-101B-9397-08002B2CF9AE}" pid="9" name="BPV_Language">
    <vt:lpwstr/>
  </property>
  <property fmtid="{D5CDD505-2E9C-101B-9397-08002B2CF9AE}" pid="10" name="BPV_Location">
    <vt:lpwstr>26;#Huskvarna|6bdc94ae-9c00-4da0-a2f4-0be41bdfe389</vt:lpwstr>
  </property>
  <property fmtid="{D5CDD505-2E9C-101B-9397-08002B2CF9AE}" pid="11" name="BPV_RelatedProcesses">
    <vt:lpwstr/>
  </property>
  <property fmtid="{D5CDD505-2E9C-101B-9397-08002B2CF9AE}" pid="12" name="BPV_Certification">
    <vt:lpwstr/>
  </property>
  <property fmtid="{D5CDD505-2E9C-101B-9397-08002B2CF9AE}" pid="13" name="BPV_DocumentType">
    <vt:lpwstr>36;#Template|2af109a4-19ed-4114-a0dd-7da069ee2fdf</vt:lpwstr>
  </property>
</Properties>
</file>